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perryc\HP - Offline Records\Offline Records (AG)\PSPF assessment reporting 2019-20 - supporting documentation\"/>
    </mc:Choice>
  </mc:AlternateContent>
  <bookViews>
    <workbookView xWindow="0" yWindow="0" windowWidth="14925" windowHeight="7035" tabRatio="784"/>
  </bookViews>
  <sheets>
    <sheet name="Summary report" sheetId="3" r:id="rId1"/>
    <sheet name="Maturity calculator" sheetId="1" r:id="rId2"/>
    <sheet name="M1" sheetId="4" r:id="rId3"/>
    <sheet name="M2" sheetId="5" r:id="rId4"/>
    <sheet name="M3" sheetId="6" r:id="rId5"/>
    <sheet name="M4" sheetId="7" r:id="rId6"/>
    <sheet name="M5" sheetId="8" r:id="rId7"/>
    <sheet name="M6" sheetId="9" r:id="rId8"/>
    <sheet name="M7" sheetId="10" r:id="rId9"/>
    <sheet name="M8" sheetId="11" r:id="rId10"/>
    <sheet name="M9" sheetId="12" r:id="rId11"/>
    <sheet name="M10" sheetId="13" r:id="rId12"/>
    <sheet name="M11" sheetId="14" r:id="rId13"/>
    <sheet name="M12" sheetId="15" r:id="rId14"/>
    <sheet name="M13" sheetId="16" r:id="rId15"/>
    <sheet name="M14" sheetId="17" r:id="rId16"/>
    <sheet name="M15" sheetId="18" r:id="rId17"/>
    <sheet name="M16" sheetId="19" r:id="rId18"/>
    <sheet name="Reference data" sheetId="2" state="hidden" r:id="rId19"/>
  </sheets>
  <definedNames>
    <definedName name="Ad_Hoc">'Reference data'!$A$3</definedName>
    <definedName name="AdHocTopValue">'Reference data'!$C$3</definedName>
    <definedName name="classification">'Summary report'!$B$16</definedName>
    <definedName name="Developing">'Reference data'!$A$4</definedName>
    <definedName name="DevelopingTopValue">'Reference data'!$C$4</definedName>
    <definedName name="Embedded">'Reference data'!$A$6</definedName>
    <definedName name="EmbeddedValue">'Reference data'!$B$6</definedName>
    <definedName name="Excelled">'Reference data'!$A$16</definedName>
    <definedName name="Excelled_description">'Reference data'!$B$16</definedName>
    <definedName name="Full">'Reference data'!$A$15</definedName>
    <definedName name="Full_description">'Reference data'!$B$15</definedName>
    <definedName name="Governance_Ad_hoc">'Reference data'!$E$3</definedName>
    <definedName name="Governance_Developing">'Reference data'!$E$4</definedName>
    <definedName name="Governance_Embedded">'Reference data'!$E$6</definedName>
    <definedName name="Governance_Managin">'Reference data'!$E$5</definedName>
    <definedName name="Governance_Managing">'Reference data'!$E$5</definedName>
    <definedName name="Information_Ad_hoc">'Reference data'!$F$3</definedName>
    <definedName name="Information_Developing">'Reference data'!$F$4</definedName>
    <definedName name="Information_Embedded">'Reference data'!$F$6</definedName>
    <definedName name="Information_Managing">'Reference data'!$F$5</definedName>
    <definedName name="Managing">'Reference data'!$A$5</definedName>
    <definedName name="ManagingTopValue">'Reference data'!$C$5</definedName>
    <definedName name="Maturity">'Reference data'!$A$2:$A$6</definedName>
    <definedName name="Maturity_drop">'Reference data'!$A$2</definedName>
    <definedName name="Mod1_Response">'M1'!$D$6:$D$15</definedName>
    <definedName name="Mod1_Selected">'M1'!$E$36</definedName>
    <definedName name="Mod10_Excl">'M10'!$D$10:$D$13</definedName>
    <definedName name="Mod10_Response">'M10'!$D$6:$D$16</definedName>
    <definedName name="Mod10_Selected">'M10'!$E$32</definedName>
    <definedName name="Mod11_Response">'M11'!$D$6:$D$9</definedName>
    <definedName name="Mod11_Selected">'M11'!$E$25</definedName>
    <definedName name="Mod12_Response">'M12'!$D$20:$D$40</definedName>
    <definedName name="Mod12_Selected">'M12'!$E$56</definedName>
    <definedName name="Mod13_Response">'M13'!$D$20:$D$35</definedName>
    <definedName name="Mod13_Selected">'M13'!$E$51</definedName>
    <definedName name="Mod14_Response">'M14'!$D$6:$D$18</definedName>
    <definedName name="Mod14_Selected">'M14'!$E$34</definedName>
    <definedName name="Mod15_Response">'M15'!$D$6:$D$9</definedName>
    <definedName name="Mod15_Selected">'M15'!$E$25</definedName>
    <definedName name="Mod16_Response">'M16'!$D$6:$D$29</definedName>
    <definedName name="Mod16_Selected">'M16'!$E$45</definedName>
    <definedName name="Mod2_Response">'M2'!$D$6:$D$12</definedName>
    <definedName name="Mod2_Selected">'M2'!$E$28</definedName>
    <definedName name="Mod3_Response">'M3'!$D$6:$D$18</definedName>
    <definedName name="Mod3_Selected">'M3'!$E$34</definedName>
    <definedName name="Mod4_Response">'M4'!$D$6:$D$7</definedName>
    <definedName name="Mod4_Selected">'M4'!$E$23</definedName>
    <definedName name="Mod5_Response">'M5'!$D$6:$D$14</definedName>
    <definedName name="Mod5_Selected">'M5'!$E$30</definedName>
    <definedName name="Mod6_Response">'M6'!$D$6:$D$12</definedName>
    <definedName name="Mod6_Selected">'M6'!$E$28</definedName>
    <definedName name="Mod7_Response">'M7'!$D$9:$D$14</definedName>
    <definedName name="Mod7_Selected">'M7'!$E$30</definedName>
    <definedName name="Mod8_Response">'M8'!$D$6:$D$19</definedName>
    <definedName name="Mod8_Selected">'M8'!$E$35</definedName>
    <definedName name="Mod9_Response">'M9'!$D$6:$D$15</definedName>
    <definedName name="Mod9_Selected">'M9'!$E$31</definedName>
    <definedName name="Overall_Ad_hoc">'Reference data'!$D$3</definedName>
    <definedName name="Overall_Developing">'Reference data'!$D$4</definedName>
    <definedName name="Overall_Embedded">'Reference data'!$D$6</definedName>
    <definedName name="Overall_Managing">'Reference data'!$D$5</definedName>
    <definedName name="Partial">'Reference data'!$A$13</definedName>
    <definedName name="Partial_description">'Reference data'!$B$13</definedName>
    <definedName name="Personnel_Ad_hoc">'Reference data'!$G$3</definedName>
    <definedName name="Personnel_Developing">'Reference data'!$G$4</definedName>
    <definedName name="Personnel_Embedded">'Reference data'!$G$6</definedName>
    <definedName name="Personnel_Managing">'Reference data'!$G$5</definedName>
    <definedName name="Physical_Ad_hoc">'Reference data'!$H$3</definedName>
    <definedName name="Physical_Developing">'Reference data'!$H$4</definedName>
    <definedName name="Physical_Embedded">'Reference data'!$H$6</definedName>
    <definedName name="Physical_Managing">'Reference data'!$H$5</definedName>
    <definedName name="_xlnm.Print_Area" localSheetId="2">'M1'!$A$1:$F$51</definedName>
    <definedName name="_xlnm.Print_Area" localSheetId="11">'M10'!$A$1:$F$48</definedName>
    <definedName name="_xlnm.Print_Area" localSheetId="12">'M11'!$A$1:$F$40</definedName>
    <definedName name="_xlnm.Print_Area" localSheetId="13">'M12'!$A$1:$F$71</definedName>
    <definedName name="_xlnm.Print_Area" localSheetId="14">'M13'!$A$1:$F$66</definedName>
    <definedName name="_xlnm.Print_Area" localSheetId="15">'M14'!$A$1:$F$49</definedName>
    <definedName name="_xlnm.Print_Area" localSheetId="16">'M15'!$A$1:$F$41</definedName>
    <definedName name="_xlnm.Print_Area" localSheetId="17">'M16'!$A$1:$F$60</definedName>
    <definedName name="_xlnm.Print_Area" localSheetId="3">'M2'!$A$1:$F$43</definedName>
    <definedName name="_xlnm.Print_Area" localSheetId="4">'M3'!$A$1:$F$48</definedName>
    <definedName name="_xlnm.Print_Area" localSheetId="5">'M4'!$A$1:$F$38</definedName>
    <definedName name="_xlnm.Print_Area" localSheetId="6">'M5'!$A$1:$F$46</definedName>
    <definedName name="_xlnm.Print_Area" localSheetId="7">'M6'!$A$1:$F$43</definedName>
    <definedName name="_xlnm.Print_Area" localSheetId="8">'M7'!$A$1:$F$45</definedName>
    <definedName name="_xlnm.Print_Area" localSheetId="9">'M8'!$A$1:$F$51</definedName>
    <definedName name="_xlnm.Print_Area" localSheetId="10">'M9'!$A$1:$F$46</definedName>
    <definedName name="_xlnm.Print_Area" localSheetId="1">'Maturity calculator'!$A$1:$J$31</definedName>
    <definedName name="_xlnm.Print_Area" localSheetId="0">'Summary report'!$A$16:$K$74</definedName>
    <definedName name="_xlnm.Print_Titles" localSheetId="2">'M1'!$1:$1</definedName>
    <definedName name="_xlnm.Print_Titles" localSheetId="11">'M10'!$1:$1</definedName>
    <definedName name="_xlnm.Print_Titles" localSheetId="12">'M11'!$1:$1</definedName>
    <definedName name="_xlnm.Print_Titles" localSheetId="13">'M12'!$1:$1</definedName>
    <definedName name="_xlnm.Print_Titles" localSheetId="14">'M13'!$1:$1</definedName>
    <definedName name="_xlnm.Print_Titles" localSheetId="15">'M14'!$1:$1</definedName>
    <definedName name="_xlnm.Print_Titles" localSheetId="16">'M15'!$1:$1</definedName>
    <definedName name="_xlnm.Print_Titles" localSheetId="17">'M16'!$1:$1</definedName>
    <definedName name="_xlnm.Print_Titles" localSheetId="3">'M2'!$1:$1</definedName>
    <definedName name="_xlnm.Print_Titles" localSheetId="4">'M3'!$1:$1</definedName>
    <definedName name="_xlnm.Print_Titles" localSheetId="5">'M4'!$1:$1</definedName>
    <definedName name="_xlnm.Print_Titles" localSheetId="6">'M5'!$1:$1</definedName>
    <definedName name="_xlnm.Print_Titles" localSheetId="7">'M6'!$1:$1</definedName>
    <definedName name="_xlnm.Print_Titles" localSheetId="8">'M7'!$1:$1</definedName>
    <definedName name="_xlnm.Print_Titles" localSheetId="9">'M8'!$1:$1</definedName>
    <definedName name="_xlnm.Print_Titles" localSheetId="10">'M9'!$1:$1</definedName>
    <definedName name="_xlnm.Print_Titles" localSheetId="1">'Maturity calculator'!$1:$1</definedName>
    <definedName name="_xlnm.Print_Titles" localSheetId="0">'Summary report'!$16:$16</definedName>
    <definedName name="Response">'Reference data'!$A$13:$A$16</definedName>
    <definedName name="Response_Enter_rationale">'Reference data'!$B$17</definedName>
    <definedName name="Response_NA">'Reference data'!$A$13:$A$17</definedName>
    <definedName name="Response_Not_applicable">'Reference data'!$A$17</definedName>
    <definedName name="Response_YN">'Reference data'!$A$20:$A$21</definedName>
    <definedName name="Response_YN_NA">'Reference data'!$A$20:$A$22</definedName>
    <definedName name="Substantial">'Reference data'!$A$14</definedName>
    <definedName name="Substantial_description">'Reference data'!$B$14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6" l="1"/>
  <c r="E14" i="6"/>
  <c r="E10" i="6"/>
  <c r="E8" i="6"/>
  <c r="E13" i="4"/>
  <c r="E7" i="8"/>
  <c r="E6" i="8"/>
  <c r="E14" i="8"/>
  <c r="B69" i="3"/>
  <c r="B20" i="1"/>
  <c r="E13" i="19"/>
  <c r="E15" i="13"/>
  <c r="E16" i="17" l="1"/>
  <c r="E30" i="16"/>
  <c r="E32" i="15"/>
  <c r="E18" i="11"/>
  <c r="B18" i="3" l="1"/>
  <c r="B84" i="3"/>
  <c r="E26" i="15" l="1"/>
  <c r="B14" i="1" l="1"/>
  <c r="D9" i="1" l="1"/>
  <c r="B9" i="1"/>
  <c r="D6" i="1"/>
  <c r="B6" i="1"/>
  <c r="E15" i="4"/>
  <c r="E14" i="4"/>
  <c r="E13" i="8" l="1"/>
  <c r="E12" i="8"/>
  <c r="E11" i="8"/>
  <c r="E10" i="8"/>
  <c r="E12" i="5" l="1"/>
  <c r="E25" i="16" l="1"/>
  <c r="E17" i="11"/>
  <c r="E16" i="11"/>
  <c r="E13" i="10"/>
  <c r="E12" i="10"/>
  <c r="E11" i="10"/>
  <c r="E11" i="9"/>
  <c r="E12" i="9"/>
  <c r="E7" i="5"/>
  <c r="J5" i="1" l="1"/>
  <c r="B5" i="1"/>
  <c r="R5" i="1" l="1"/>
  <c r="Q5" i="1"/>
  <c r="S5" i="1"/>
  <c r="P5" i="1"/>
  <c r="B16" i="3"/>
  <c r="B1" i="19" l="1"/>
  <c r="B55" i="4"/>
  <c r="B95" i="3"/>
  <c r="B54" i="17"/>
  <c r="B76" i="15"/>
  <c r="C43" i="7"/>
  <c r="B45" i="18"/>
  <c r="B71" i="16"/>
  <c r="B45" i="14"/>
  <c r="C54" i="6"/>
  <c r="B65" i="19"/>
  <c r="B50" i="10"/>
  <c r="B52" i="13"/>
  <c r="B48" i="5"/>
  <c r="B51" i="12"/>
  <c r="C55" i="11"/>
  <c r="C48" i="9"/>
  <c r="B50" i="8"/>
  <c r="B1" i="18"/>
  <c r="B1" i="17"/>
  <c r="B1" i="16"/>
  <c r="B1" i="15"/>
  <c r="B1" i="14"/>
  <c r="B1" i="13"/>
  <c r="B1" i="12"/>
  <c r="B1" i="11"/>
  <c r="B1" i="10"/>
  <c r="B1" i="9"/>
  <c r="J20" i="1"/>
  <c r="J19" i="1"/>
  <c r="J18" i="1"/>
  <c r="J17" i="1"/>
  <c r="J16" i="1"/>
  <c r="J15" i="1"/>
  <c r="J14" i="1"/>
  <c r="J13" i="1"/>
  <c r="J12" i="1"/>
  <c r="J11" i="1"/>
  <c r="J9" i="1"/>
  <c r="J8" i="1"/>
  <c r="J7" i="1"/>
  <c r="J6" i="1"/>
  <c r="J10" i="1"/>
  <c r="P19" i="1" l="1"/>
  <c r="S19" i="1"/>
  <c r="R19" i="1"/>
  <c r="Q19" i="1"/>
  <c r="S18" i="1"/>
  <c r="R18" i="1"/>
  <c r="Q18" i="1"/>
  <c r="P18" i="1"/>
  <c r="R20" i="1"/>
  <c r="Q20" i="1"/>
  <c r="P20" i="1"/>
  <c r="S20" i="1"/>
  <c r="S9" i="1"/>
  <c r="R9" i="1"/>
  <c r="Q9" i="1"/>
  <c r="P9" i="1"/>
  <c r="R12" i="1"/>
  <c r="Q12" i="1"/>
  <c r="P12" i="1"/>
  <c r="S12" i="1"/>
  <c r="S13" i="1"/>
  <c r="R13" i="1"/>
  <c r="Q13" i="1"/>
  <c r="P13" i="1"/>
  <c r="S17" i="1"/>
  <c r="R17" i="1"/>
  <c r="Q17" i="1"/>
  <c r="P17" i="1"/>
  <c r="R10" i="1"/>
  <c r="Q10" i="1"/>
  <c r="P10" i="1"/>
  <c r="S10" i="1"/>
  <c r="S14" i="1"/>
  <c r="Q14" i="1"/>
  <c r="P14" i="1"/>
  <c r="R14" i="1"/>
  <c r="S11" i="1"/>
  <c r="R11" i="1"/>
  <c r="Q11" i="1"/>
  <c r="P11" i="1"/>
  <c r="R6" i="1"/>
  <c r="Q6" i="1"/>
  <c r="S6" i="1"/>
  <c r="P6" i="1"/>
  <c r="S15" i="1"/>
  <c r="R15" i="1"/>
  <c r="Q15" i="1"/>
  <c r="P15" i="1"/>
  <c r="S8" i="1"/>
  <c r="R8" i="1"/>
  <c r="Q8" i="1"/>
  <c r="P8" i="1"/>
  <c r="S7" i="1"/>
  <c r="R7" i="1"/>
  <c r="Q7" i="1"/>
  <c r="P7" i="1"/>
  <c r="S16" i="1"/>
  <c r="R16" i="1"/>
  <c r="Q16" i="1"/>
  <c r="P16" i="1"/>
  <c r="B1" i="8"/>
  <c r="B1" i="7"/>
  <c r="B1" i="6"/>
  <c r="B1" i="5"/>
  <c r="B1" i="4"/>
  <c r="A31" i="1"/>
  <c r="A1" i="1"/>
  <c r="F14" i="1" l="1"/>
  <c r="E14" i="1"/>
  <c r="D14" i="1"/>
  <c r="C14" i="1"/>
  <c r="E12" i="6" l="1"/>
  <c r="E13" i="6"/>
  <c r="J64" i="3" l="1"/>
  <c r="H64" i="3"/>
  <c r="F64" i="3"/>
  <c r="D64" i="3"/>
  <c r="J63" i="3"/>
  <c r="H63" i="3"/>
  <c r="F63" i="3"/>
  <c r="D63" i="3"/>
  <c r="I64" i="3"/>
  <c r="G64" i="3"/>
  <c r="E64" i="3"/>
  <c r="C64" i="3"/>
  <c r="I63" i="3"/>
  <c r="G63" i="3"/>
  <c r="E63" i="3"/>
  <c r="C63" i="3"/>
  <c r="B80" i="3"/>
  <c r="B87" i="3"/>
  <c r="B90" i="3"/>
  <c r="B77" i="3"/>
  <c r="E20" i="1"/>
  <c r="E7" i="19"/>
  <c r="E8" i="19"/>
  <c r="E9" i="19"/>
  <c r="E15" i="19"/>
  <c r="E16" i="19"/>
  <c r="E17" i="19"/>
  <c r="E18" i="19"/>
  <c r="E19" i="19"/>
  <c r="E20" i="19"/>
  <c r="E21" i="19"/>
  <c r="E22" i="19"/>
  <c r="E23" i="19"/>
  <c r="E24" i="19"/>
  <c r="E25" i="19"/>
  <c r="E26" i="19"/>
  <c r="E8" i="17"/>
  <c r="E9" i="17"/>
  <c r="E10" i="17"/>
  <c r="E11" i="17"/>
  <c r="E12" i="17"/>
  <c r="E17" i="17"/>
  <c r="B17" i="1"/>
  <c r="E31" i="16"/>
  <c r="E32" i="16"/>
  <c r="E33" i="16"/>
  <c r="E23" i="16"/>
  <c r="E24" i="16"/>
  <c r="E33" i="15"/>
  <c r="E34" i="15"/>
  <c r="E35" i="15"/>
  <c r="E36" i="15"/>
  <c r="E37" i="15"/>
  <c r="E38" i="15"/>
  <c r="E39" i="15"/>
  <c r="E40" i="15"/>
  <c r="E24" i="15"/>
  <c r="E25" i="15"/>
  <c r="E27" i="15"/>
  <c r="E28" i="15"/>
  <c r="E7" i="13" l="1"/>
  <c r="E8" i="13"/>
  <c r="E9" i="13"/>
  <c r="E10" i="13"/>
  <c r="E11" i="13"/>
  <c r="E12" i="13"/>
  <c r="E8" i="12"/>
  <c r="E9" i="12"/>
  <c r="E10" i="12"/>
  <c r="E11" i="12"/>
  <c r="E12" i="12"/>
  <c r="E13" i="12"/>
  <c r="E14" i="12"/>
  <c r="E15" i="12"/>
  <c r="E8" i="11"/>
  <c r="E9" i="11"/>
  <c r="E10" i="11"/>
  <c r="E11" i="11"/>
  <c r="E12" i="11"/>
  <c r="E13" i="11"/>
  <c r="E14" i="11"/>
  <c r="E15" i="11"/>
  <c r="F11" i="1"/>
  <c r="F20" i="1"/>
  <c r="F19" i="1"/>
  <c r="F18" i="1"/>
  <c r="F17" i="1"/>
  <c r="F16" i="1"/>
  <c r="F15" i="1"/>
  <c r="F13" i="1"/>
  <c r="F12" i="1"/>
  <c r="F10" i="1"/>
  <c r="F9" i="1"/>
  <c r="F8" i="1"/>
  <c r="F7" i="1"/>
  <c r="F6" i="1"/>
  <c r="F5" i="1"/>
  <c r="E19" i="1"/>
  <c r="E18" i="1"/>
  <c r="E17" i="1"/>
  <c r="E16" i="1"/>
  <c r="E15" i="1"/>
  <c r="E13" i="1"/>
  <c r="E12" i="1"/>
  <c r="E11" i="1"/>
  <c r="E10" i="1"/>
  <c r="E9" i="1"/>
  <c r="E8" i="1"/>
  <c r="E7" i="1"/>
  <c r="E6" i="1"/>
  <c r="E5" i="1"/>
  <c r="D20" i="1"/>
  <c r="D19" i="1"/>
  <c r="D18" i="1"/>
  <c r="D17" i="1"/>
  <c r="D16" i="1"/>
  <c r="D15" i="1"/>
  <c r="D13" i="1"/>
  <c r="D12" i="1"/>
  <c r="D11" i="1"/>
  <c r="D10" i="1"/>
  <c r="D8" i="1"/>
  <c r="D7" i="1"/>
  <c r="D5" i="1"/>
  <c r="C20" i="1"/>
  <c r="C19" i="1"/>
  <c r="C18" i="1"/>
  <c r="C17" i="1"/>
  <c r="C16" i="1"/>
  <c r="C15" i="1"/>
  <c r="C13" i="1"/>
  <c r="C12" i="1"/>
  <c r="C11" i="1"/>
  <c r="C10" i="1"/>
  <c r="C9" i="1"/>
  <c r="C8" i="1"/>
  <c r="C7" i="1"/>
  <c r="C6" i="1"/>
  <c r="C5" i="1"/>
  <c r="B19" i="1"/>
  <c r="B18" i="1"/>
  <c r="B16" i="1"/>
  <c r="B15" i="1"/>
  <c r="B13" i="1"/>
  <c r="B12" i="1"/>
  <c r="B11" i="1"/>
  <c r="B10" i="1"/>
  <c r="B8" i="1"/>
  <c r="B7" i="1"/>
  <c r="E11" i="5"/>
  <c r="E29" i="19"/>
  <c r="E28" i="19"/>
  <c r="E27" i="19"/>
  <c r="E6" i="19"/>
  <c r="E9" i="18"/>
  <c r="E8" i="18"/>
  <c r="E7" i="18"/>
  <c r="E6" i="18"/>
  <c r="E18" i="17"/>
  <c r="E7" i="17"/>
  <c r="E6" i="17"/>
  <c r="E35" i="16"/>
  <c r="E34" i="16"/>
  <c r="E22" i="16"/>
  <c r="E21" i="16"/>
  <c r="E20" i="16"/>
  <c r="E23" i="15"/>
  <c r="E22" i="15"/>
  <c r="E21" i="15"/>
  <c r="E20" i="15"/>
  <c r="E9" i="14"/>
  <c r="E8" i="14"/>
  <c r="E7" i="14"/>
  <c r="E6" i="14"/>
  <c r="E14" i="13"/>
  <c r="E13" i="13"/>
  <c r="E6" i="13"/>
  <c r="E7" i="12"/>
  <c r="E6" i="12"/>
  <c r="E7" i="11"/>
  <c r="E6" i="11"/>
  <c r="E14" i="10"/>
  <c r="E10" i="10"/>
  <c r="E9" i="10"/>
  <c r="E10" i="9"/>
  <c r="E9" i="9"/>
  <c r="E8" i="9"/>
  <c r="E7" i="9"/>
  <c r="E6" i="9"/>
  <c r="E9" i="8"/>
  <c r="E8" i="8"/>
  <c r="E7" i="7"/>
  <c r="E6" i="7"/>
  <c r="E16" i="6"/>
  <c r="E9" i="6"/>
  <c r="E7" i="6"/>
  <c r="E6" i="6"/>
  <c r="E10" i="5"/>
  <c r="E9" i="5"/>
  <c r="E8" i="5"/>
  <c r="E6" i="5"/>
  <c r="E6" i="4"/>
  <c r="E7" i="4"/>
  <c r="E9" i="4"/>
  <c r="G5" i="1" l="1"/>
  <c r="H5" i="1" s="1"/>
  <c r="G6" i="1"/>
  <c r="H6" i="1" s="1"/>
  <c r="I6" i="1" s="1"/>
  <c r="G7" i="1"/>
  <c r="H7" i="1" s="1"/>
  <c r="G8" i="1"/>
  <c r="H8" i="1" s="1"/>
  <c r="I8" i="1" s="1"/>
  <c r="G9" i="1"/>
  <c r="H9" i="1" s="1"/>
  <c r="I9" i="1" s="1"/>
  <c r="G10" i="1"/>
  <c r="H10" i="1" s="1"/>
  <c r="I10" i="1" s="1"/>
  <c r="E27" i="9" s="1"/>
  <c r="G11" i="1"/>
  <c r="H11" i="1" s="1"/>
  <c r="I11" i="1" s="1"/>
  <c r="E29" i="10" s="1"/>
  <c r="G12" i="1"/>
  <c r="H12" i="1" s="1"/>
  <c r="I12" i="1" s="1"/>
  <c r="E34" i="11" s="1"/>
  <c r="G13" i="1"/>
  <c r="H13" i="1" s="1"/>
  <c r="I13" i="1" s="1"/>
  <c r="E30" i="12" s="1"/>
  <c r="G14" i="1"/>
  <c r="H14" i="1" s="1"/>
  <c r="I14" i="1" s="1"/>
  <c r="E31" i="13" s="1"/>
  <c r="G15" i="1"/>
  <c r="H15" i="1" s="1"/>
  <c r="I15" i="1" s="1"/>
  <c r="E24" i="14" s="1"/>
  <c r="G16" i="1"/>
  <c r="H16" i="1" s="1"/>
  <c r="I16" i="1" s="1"/>
  <c r="E55" i="15" s="1"/>
  <c r="G17" i="1"/>
  <c r="H17" i="1" s="1"/>
  <c r="I17" i="1" s="1"/>
  <c r="E50" i="16" s="1"/>
  <c r="G18" i="1"/>
  <c r="H18" i="1" s="1"/>
  <c r="I18" i="1" s="1"/>
  <c r="E33" i="17" s="1"/>
  <c r="G19" i="1"/>
  <c r="H19" i="1" s="1"/>
  <c r="I19" i="1" s="1"/>
  <c r="E24" i="18" s="1"/>
  <c r="G20" i="1"/>
  <c r="H20" i="1" s="1"/>
  <c r="I20" i="1" s="1"/>
  <c r="E44" i="19" s="1"/>
  <c r="E23" i="1"/>
  <c r="D23" i="1"/>
  <c r="C23" i="1"/>
  <c r="B23" i="1"/>
  <c r="I5" i="1" l="1"/>
  <c r="I7" i="1"/>
  <c r="G28" i="3" s="1"/>
  <c r="B29" i="3" s="1"/>
  <c r="E29" i="8"/>
  <c r="G34" i="3"/>
  <c r="B35" i="3" s="1"/>
  <c r="B29" i="1"/>
  <c r="B27" i="1"/>
  <c r="B28" i="1"/>
  <c r="B26" i="1"/>
  <c r="B24" i="1"/>
  <c r="E22" i="7"/>
  <c r="G31" i="3"/>
  <c r="B32" i="3" s="1"/>
  <c r="E27" i="5"/>
  <c r="G25" i="3"/>
  <c r="B26" i="3" s="1"/>
  <c r="C24" i="1"/>
  <c r="C27" i="1"/>
  <c r="C29" i="1"/>
  <c r="C26" i="1"/>
  <c r="C28" i="1"/>
  <c r="D24" i="1"/>
  <c r="D27" i="1"/>
  <c r="D29" i="1"/>
  <c r="D26" i="1"/>
  <c r="D28" i="1"/>
  <c r="E28" i="1"/>
  <c r="E24" i="1"/>
  <c r="E26" i="1"/>
  <c r="E27" i="1"/>
  <c r="E29" i="1"/>
  <c r="G24" i="1" l="1"/>
  <c r="H24" i="1" s="1"/>
  <c r="I24" i="1" s="1"/>
  <c r="G21" i="3" s="1"/>
  <c r="B22" i="3" s="1"/>
  <c r="E33" i="6"/>
  <c r="G26" i="1"/>
  <c r="E35" i="4"/>
  <c r="G28" i="1"/>
  <c r="H28" i="1" s="1"/>
  <c r="I28" i="1" s="1"/>
  <c r="G27" i="1"/>
  <c r="H27" i="1" s="1"/>
  <c r="I27" i="1" s="1"/>
  <c r="G29" i="1"/>
  <c r="H29" i="1" s="1"/>
  <c r="I29" i="1" s="1"/>
  <c r="H26" i="1" l="1"/>
  <c r="I26" i="1" s="1"/>
</calcChain>
</file>

<file path=xl/sharedStrings.xml><?xml version="1.0" encoding="utf-8"?>
<sst xmlns="http://schemas.openxmlformats.org/spreadsheetml/2006/main" count="770" uniqueCount="397">
  <si>
    <t>Module 2: Management structures and responsibilities</t>
  </si>
  <si>
    <t>Module 3: Security planning and risk management</t>
  </si>
  <si>
    <t>Module 4: Security maturity monitoring</t>
  </si>
  <si>
    <t>Module 5: Reporting on security</t>
  </si>
  <si>
    <t>Module 6: Security governance for contracted goods and service providers</t>
  </si>
  <si>
    <t>Module 7: Security governance for international sharing</t>
  </si>
  <si>
    <t>Module 8: Sensitive and classified information</t>
  </si>
  <si>
    <t>Module 9: Access to information</t>
  </si>
  <si>
    <t>Module 10: Safeguarding information from cyber threats</t>
  </si>
  <si>
    <t>Module 11: Robust ICT systems</t>
  </si>
  <si>
    <t>Module 12: Eligibility and suitability of personnel</t>
  </si>
  <si>
    <t>Module 13: Ongoing assessment of personnel</t>
  </si>
  <si>
    <t>Module 14: Separating personnel</t>
  </si>
  <si>
    <t>Module 15: Physical security for entity resources</t>
  </si>
  <si>
    <t>Module 16: Entity facilities</t>
  </si>
  <si>
    <t>Module 1: Role of accountable authority</t>
  </si>
  <si>
    <t>Partial</t>
  </si>
  <si>
    <t>Substantial</t>
  </si>
  <si>
    <t>Full</t>
  </si>
  <si>
    <t>Excelled</t>
  </si>
  <si>
    <t>N/A</t>
  </si>
  <si>
    <t>Governance outcome</t>
  </si>
  <si>
    <t>Information security outcome</t>
  </si>
  <si>
    <t>Suggested maturity rating</t>
  </si>
  <si>
    <t>Developing</t>
  </si>
  <si>
    <t>Managing</t>
  </si>
  <si>
    <t>Embedded</t>
  </si>
  <si>
    <t>Count</t>
  </si>
  <si>
    <t>Average</t>
  </si>
  <si>
    <t>Personnel security outcome</t>
  </si>
  <si>
    <t>Physical security outcome</t>
  </si>
  <si>
    <t>Selected maturity rating</t>
  </si>
  <si>
    <t>PSPF Reporting - manual completion</t>
  </si>
  <si>
    <t>Maturity calculator</t>
  </si>
  <si>
    <t>Not applicable</t>
  </si>
  <si>
    <t>Ad hoc</t>
  </si>
  <si>
    <t>Response</t>
  </si>
  <si>
    <t>Overall security maturity</t>
  </si>
  <si>
    <t>The accountable authority has determined the entity's tolerance for and management of security risks (as documented in the entity security plan).</t>
  </si>
  <si>
    <t>The accountable authority considered the implications the entity's risk management decisions have for other entities and shared information where appropriate (as documented in the entity security plan).</t>
  </si>
  <si>
    <t>For lead security entities, the entity, on behalf of the accountable authority, provided other entities with advice, guidance and services related to government security to help other entities achieve and maintain an acceptable level of security.</t>
  </si>
  <si>
    <t>For lead security entities, responsibilities and accountabilities for partnerships or security arrangements with other entities have been established and documented.</t>
  </si>
  <si>
    <t xml:space="preserve">Any decision to vary the application of a PSPF requirement was made: by the accountable authority; in exceptional circumstances; for a limited period of time; and consistent with the entity's risk tolerance. </t>
  </si>
  <si>
    <t>Maturity questions</t>
  </si>
  <si>
    <t>Select response</t>
  </si>
  <si>
    <t>Exceptional circumstances</t>
  </si>
  <si>
    <t>STEP 1: Maturity questions</t>
  </si>
  <si>
    <t>Enter text here</t>
  </si>
  <si>
    <t>Requirement is not implemented, is partially progressed or is not well understood across the entity.</t>
  </si>
  <si>
    <t>Requirement is fully implemented and effective and is integrated, as applicable, into business practices.</t>
  </si>
  <si>
    <t>Requirement and relevant better-practice guidance are proactively implemented in accordance with the entity's risk environment, are effective in mitigating security risk and are systematically integrated into business practices.</t>
  </si>
  <si>
    <t>Enter rationale</t>
  </si>
  <si>
    <t>STEP 2: Maturity assessment</t>
  </si>
  <si>
    <t>Suggested maturity level (based on average response)</t>
  </si>
  <si>
    <t>Selected maturity level (entity assessment)</t>
  </si>
  <si>
    <t>Maturity levels</t>
  </si>
  <si>
    <t>Rationale</t>
  </si>
  <si>
    <t>Strategies and timeframes</t>
  </si>
  <si>
    <t>from drop down list</t>
  </si>
  <si>
    <r>
      <rPr>
        <b/>
        <sz val="10"/>
        <color theme="1"/>
        <rFont val="Calibri"/>
        <family val="2"/>
        <scheme val="minor"/>
      </rPr>
      <t xml:space="preserve">Ad hoc </t>
    </r>
    <r>
      <rPr>
        <i/>
        <sz val="10"/>
        <color theme="1"/>
        <rFont val="Calibri"/>
        <family val="2"/>
        <scheme val="minor"/>
      </rPr>
      <t>- The accountable authority is partially aware of protective security requirements across the entity. Partial understanding, assessment and management of security risks to the entity's people, information and assets. Security is dealt with in an ad hoc manner.</t>
    </r>
  </si>
  <si>
    <r>
      <rPr>
        <b/>
        <sz val="10"/>
        <color theme="1"/>
        <rFont val="Calibri"/>
        <family val="2"/>
        <scheme val="minor"/>
      </rPr>
      <t>Developing</t>
    </r>
    <r>
      <rPr>
        <i/>
        <sz val="10"/>
        <color theme="1"/>
        <rFont val="Calibri"/>
        <family val="2"/>
        <scheme val="minor"/>
      </rPr>
      <t xml:space="preserve"> - The accountable authority substantially applies protective security requirements across the entity. Security risks and risk tolerances are identified and are substantially managed, monitored or reassessed on a regular basis. Security risk decisions and shared risks that affect other entities are substantially managed and communicated to affected entities.</t>
    </r>
  </si>
  <si>
    <r>
      <rPr>
        <b/>
        <sz val="10"/>
        <color theme="1"/>
        <rFont val="Calibri"/>
        <family val="2"/>
        <scheme val="minor"/>
      </rPr>
      <t>Managing</t>
    </r>
    <r>
      <rPr>
        <i/>
        <sz val="10"/>
        <color theme="1"/>
        <rFont val="Calibri"/>
        <family val="2"/>
        <scheme val="minor"/>
      </rPr>
      <t xml:space="preserve"> - The accountable authority consistently applies protective security policy across the entity, determines the entity's tolerance for security risks, promotes sound risk management processes and ensures appropriate governance arrangements are in place to protect the entity's people, information and assets. In medium to large entities, the management committee oversees and reviews risk profile and ensures underpinning procedures are consistent and adaptable to changes in the risk environment. Security risk decisions and shared risks that affect other entities are understood and communicated in a timely manner.</t>
    </r>
  </si>
  <si>
    <r>
      <rPr>
        <b/>
        <sz val="10"/>
        <color theme="1"/>
        <rFont val="Calibri"/>
        <family val="2"/>
        <scheme val="minor"/>
      </rPr>
      <t>Embedded</t>
    </r>
    <r>
      <rPr>
        <i/>
        <sz val="10"/>
        <color theme="1"/>
        <rFont val="Calibri"/>
        <family val="2"/>
        <scheme val="minor"/>
      </rPr>
      <t xml:space="preserve"> - The accountable authority has an integrated, continuous-improvement approach to security management across the entity. Security risk management is a significant priority for the entity and is identified and aligned to business objectives. The entity identifies and operates within agreed and defendable risk tolerances that actively inform business decisions. Formal risk management processes and initiatives to connect security risk management and operations are in place. The entity promotes inter-entity collaboration to improve management of security risk decisions and shared risks that affect other entities. Where appropriate, the entity provides best-practice advice to other entities in its area of expertise.</t>
    </r>
  </si>
  <si>
    <t xml:space="preserve">You are required to provide:
- a rationale for your selected maturity rating, including justification for any change (either up or down) from the suggested maturity level
- reference to supporting evidence, if applicable, such as the entity’s security plan or relevant entity documentation and processes, to substantiate your selected maturity rating. </t>
  </si>
  <si>
    <r>
      <t xml:space="preserve">If the maturity level is </t>
    </r>
    <r>
      <rPr>
        <b/>
        <i/>
        <sz val="10"/>
        <color theme="1"/>
        <rFont val="Calibri"/>
        <family val="2"/>
        <scheme val="minor"/>
      </rPr>
      <t>ad hoc</t>
    </r>
    <r>
      <rPr>
        <i/>
        <sz val="10"/>
        <color theme="1"/>
        <rFont val="Calibri"/>
        <family val="2"/>
        <scheme val="minor"/>
      </rPr>
      <t xml:space="preserve"> or </t>
    </r>
    <r>
      <rPr>
        <b/>
        <i/>
        <sz val="10"/>
        <color theme="1"/>
        <rFont val="Calibri"/>
        <family val="2"/>
        <scheme val="minor"/>
      </rPr>
      <t>developing,</t>
    </r>
    <r>
      <rPr>
        <i/>
        <sz val="10"/>
        <color theme="1"/>
        <rFont val="Calibri"/>
        <family val="2"/>
        <scheme val="minor"/>
      </rPr>
      <t xml:space="preserve"> you are required to detail:
- proposed future activities and timeframes to improve maturity and address identified risks
- any actions, measures or tools currently in place to mitigate the risk.</t>
    </r>
  </si>
  <si>
    <t>The entity's procedures are documented and implemented to ensure: the elements of the entity's security plan are achieved; security incidents are investigated, responded to, and reported; and relevant security policy or legislative obligations are met.</t>
  </si>
  <si>
    <t>Entity personnel, including contractors, have undertaken security awareness training during the reporting period and have been provided sufficient information and training to support their awareness of the collective responsibility to foster a positive security culture.</t>
  </si>
  <si>
    <t>Personnel in specialist and high-risk positions (including contractors and security incident investigators) have been provided with security awareness training targeted to the scope and nature of their positions.</t>
  </si>
  <si>
    <t>A monitored email address has been established and maintained as the central conduit for all security-related matters across governance, personnel, information (including ICT) and physical security.</t>
  </si>
  <si>
    <r>
      <t>Ad hoc</t>
    </r>
    <r>
      <rPr>
        <i/>
        <sz val="10"/>
        <color theme="1"/>
        <rFont val="Calibri"/>
        <family val="2"/>
        <scheme val="minor"/>
      </rPr>
      <t xml:space="preserve"> - Security management structures are partially in place. Responsibility for designated security roles, protective security planning and management of security practices is ad hoc. Incident reporting is  by exception with partial staff awareness of obligations. Incident response processes are informal and not centrally managed.  Security is partially prioritised by leadership with partial employee and contractor awareness.</t>
    </r>
  </si>
  <si>
    <r>
      <t>Developing</t>
    </r>
    <r>
      <rPr>
        <i/>
        <sz val="10"/>
        <color theme="1"/>
        <rFont val="Calibri"/>
        <family val="2"/>
        <scheme val="minor"/>
      </rPr>
      <t xml:space="preserve"> - The Chief Security Officer (CSO) is appointed and key security responsibilities are substantially assigned. Security risk and incident reporting is occurring across the entity and response processes are centrally managed in the majority of cases. The importance of security and developing a strong security culture is substantially recognised by leadership. The majority of personnel attend periodic security awareness and skills development training. </t>
    </r>
  </si>
  <si>
    <r>
      <t xml:space="preserve">Managing </t>
    </r>
    <r>
      <rPr>
        <i/>
        <sz val="10"/>
        <color theme="1"/>
        <rFont val="Calibri"/>
        <family val="2"/>
        <scheme val="minor"/>
      </rPr>
      <t>- Role of CSO is empowered to investigate, respond to and report on security incidents. Clearly defined security roles and responsibilities exist with skilled personnel appointed by the CSO and empowered to make security decisions for their entity. A governance oversight function is established (where appropriate to entity size). Entity's cycle of action, evaluation and learning is evident in response to security incidents. Personnel are knowledgeable of security incident reporting obligations with reporting processes published and accessible. Security is integral to the entity's business and informs decision-making. Leadership is actively engaged and visibly prioritises good security practices with a strong security culture evident within the entity. Personnel's attendance and understanding of regular education programs that inform and assist their understanding of security-related processes and obligations is monitored.</t>
    </r>
  </si>
  <si>
    <r>
      <t xml:space="preserve">Embedded </t>
    </r>
    <r>
      <rPr>
        <i/>
        <sz val="10"/>
        <color theme="1"/>
        <rFont val="Calibri"/>
        <family val="2"/>
        <scheme val="minor"/>
      </rPr>
      <t>- Role of CSO is highly visible and central to delivering on entity's strategic business priorities and objectives. A security governance oversight function is operational. Security is fully integrated into entity operations, actively managed, monitored and drives improvements. Security procedures and practices are robust and of proven effectiveness. CSO ensures personnel resources are deployed to support the maintenance of effective protective security; appointing skilled personnel according to business needs. Comprehensive approach to managing security incidents including investigating to determine root causes and inform security improvements and education programs. All personnel are trained annually on security policy and procedures, and take responsibility for implementation within their area of responsibility. Security culture is underpinned by continuous improvements and education programs. Security culture is underpinned by continuous improvement and accountability.</t>
    </r>
  </si>
  <si>
    <t>The security plan has been reviewed at least once within the last two years to ensure the existing measures and mitigation controls remain adequate and to respond to and manage significant shifts in the entity's risk, threat and operating environment.</t>
  </si>
  <si>
    <t>The entity has identified resources that are critical to the ongoing operation of the entity and the national interest, and applied appropriate protections to these resources to support their core business.</t>
  </si>
  <si>
    <t>The entity has identified a risk steward (or manager) responsible for each security risk or category of security risk, including shared risks.</t>
  </si>
  <si>
    <t>The entity has communicated identified risks that could potentially impact on the business of another Commonwealth entity to the relevant entity.</t>
  </si>
  <si>
    <t>The security plan has scalable measures to meet variations in threat levels and accommodate changes in the National Terrorism Threat level.</t>
  </si>
  <si>
    <t>The entity has documented decisions to implement alternative mitigation measures or controls to a PSPF requirement and adjusted the maturity level for the related PSPF requirement.</t>
  </si>
  <si>
    <t xml:space="preserve">The entity has monitored and assessed the maturity of its security capability and risk culture by considering its progress against the goals and strategic objectives identified in the security plan. </t>
  </si>
  <si>
    <t>The entity has documented and evidenced its assessment of maturity of the entity's security capability and risk culture against a set of indicators identified in the entity security plan.</t>
  </si>
  <si>
    <r>
      <t xml:space="preserve">Developing </t>
    </r>
    <r>
      <rPr>
        <i/>
        <sz val="10"/>
        <color theme="1"/>
        <rFont val="Calibri"/>
        <family val="2"/>
        <scheme val="minor"/>
      </rPr>
      <t>- Security capability and risk culture is addressed in the security plan. The performance and progress against the security plan's goals and strategic objectives is substantially monitored regularly.</t>
    </r>
  </si>
  <si>
    <r>
      <t xml:space="preserve">Managing </t>
    </r>
    <r>
      <rPr>
        <i/>
        <sz val="10"/>
        <color theme="1"/>
        <rFont val="Calibri"/>
        <family val="2"/>
        <scheme val="minor"/>
      </rPr>
      <t>- Consistent and defined approach to monitoring the entity's security performance which is tailored to the entity's risk environment. Entity has clearly defined security goals and objectives in the security plan and performance is tracked and measured to assess security capability and risk culture maturity.</t>
    </r>
  </si>
  <si>
    <r>
      <t>Embedded</t>
    </r>
    <r>
      <rPr>
        <i/>
        <sz val="10"/>
        <color theme="1"/>
        <rFont val="Calibri"/>
        <family val="2"/>
        <scheme val="minor"/>
      </rPr>
      <t xml:space="preserve"> - The entity actively engages in ongoing monitoring and improvement of security capability and culture through long-term planning to predict and prepare for security challenges. Performance data is captured analysed and informs change.</t>
    </r>
  </si>
  <si>
    <t>The entity has reported any unmitigated security risks, security incidents or vulnerabilities in PSPF implementation to affected entities.</t>
  </si>
  <si>
    <r>
      <t>Embedded</t>
    </r>
    <r>
      <rPr>
        <i/>
        <sz val="10"/>
        <color theme="1"/>
        <rFont val="Calibri"/>
        <family val="2"/>
        <scheme val="minor"/>
      </rPr>
      <t xml:space="preserve"> - The entity excels in meeting reporting obligations and uses annual reporting to drive improvements, strengthen security culture and inform future planning.</t>
    </r>
  </si>
  <si>
    <r>
      <t xml:space="preserve">Ad hoc </t>
    </r>
    <r>
      <rPr>
        <i/>
        <sz val="10"/>
        <color theme="1"/>
        <rFont val="Calibri"/>
        <family val="2"/>
        <scheme val="minor"/>
      </rPr>
      <t>- Protective security provisions are partially included in goods and service provider contracts. Entity partially monitors service providers' adherence to contract provisions.</t>
    </r>
  </si>
  <si>
    <r>
      <t>Developing</t>
    </r>
    <r>
      <rPr>
        <i/>
        <sz val="10"/>
        <color theme="1"/>
        <rFont val="Calibri"/>
        <family val="2"/>
        <scheme val="minor"/>
      </rPr>
      <t xml:space="preserve"> - Appropriate security obligation clauses are included in the majority of goods and service provider contracts. Entity substantially applies processes to monitor service providers' adherence to contract provisions.</t>
    </r>
  </si>
  <si>
    <r>
      <t xml:space="preserve">Managing </t>
    </r>
    <r>
      <rPr>
        <i/>
        <sz val="10"/>
        <color theme="1"/>
        <rFont val="Calibri"/>
        <family val="2"/>
        <scheme val="minor"/>
      </rPr>
      <t xml:space="preserve">- Provider contracts contain explicit provisions to ensure implementation of relevant protective security requirements. The entity uses processes to monitor service providers' adherence to contract provisions and security obligations. </t>
    </r>
  </si>
  <si>
    <r>
      <t>Embedded</t>
    </r>
    <r>
      <rPr>
        <i/>
        <sz val="10"/>
        <color theme="1"/>
        <rFont val="Calibri"/>
        <family val="2"/>
        <scheme val="minor"/>
      </rPr>
      <t xml:space="preserve"> - The entity excels actively monitors and audits service provider capability to fully implement contractual protective security requirements. Where appropriate, the entity supports contractors to achieve security outcomes. </t>
    </r>
  </si>
  <si>
    <r>
      <t>Ad hoc -</t>
    </r>
    <r>
      <rPr>
        <i/>
        <sz val="10"/>
        <color theme="1"/>
        <rFont val="Calibri"/>
        <family val="2"/>
        <scheme val="minor"/>
      </rPr>
      <t xml:space="preserve"> The entity has access to foreign government information and assets and partially understands and implements handling and protection requirements agreed in international agreements and arrangements to which Australia is a party.</t>
    </r>
  </si>
  <si>
    <r>
      <t>Developing</t>
    </r>
    <r>
      <rPr>
        <i/>
        <sz val="10"/>
        <color theme="1"/>
        <rFont val="Calibri"/>
        <family val="2"/>
        <scheme val="minor"/>
      </rPr>
      <t xml:space="preserve"> - The entity has access to foreign government information and assets. There is substantial awareness through training and accessibility of applicable agreements, of the level of handling protection requirements agreed in international agreements and arrangements to which Australia is a party. </t>
    </r>
  </si>
  <si>
    <r>
      <t xml:space="preserve">Managing </t>
    </r>
    <r>
      <rPr>
        <i/>
        <sz val="10"/>
        <color theme="1"/>
        <rFont val="Calibri"/>
        <family val="2"/>
        <scheme val="minor"/>
      </rPr>
      <t>- The entity has access to foreign government information and assets and consistently applies handling protection requirements agreed in international agreements and arrangements to which Australia is a party. Alternatively the entity is confident it does not access any information or assets that would be governed by international agreements or arrangements to which Australia is a party.</t>
    </r>
  </si>
  <si>
    <r>
      <t xml:space="preserve">Embedded </t>
    </r>
    <r>
      <rPr>
        <i/>
        <sz val="10"/>
        <color theme="1"/>
        <rFont val="Calibri"/>
        <family val="2"/>
        <scheme val="minor"/>
      </rPr>
      <t>- Where an entity has access to foreign government information and assets, it actively implements handling requirements agreed in international agreements and arrangements to which Australia is a party - and these are consistently applied. The entity proactively contributes to, and identifies opportunities to evolve multilateral, bilateral agreements and arrangements to which Australia is a party on sharing and protection of information and assets.</t>
    </r>
  </si>
  <si>
    <t>The entity adhered to any provisions concerning the security of people, information and assets contained in international agreements and arrangements to which Australia is a party.</t>
  </si>
  <si>
    <t>Before sharing sensitive or security classified Australian Government information or assets with a foreign entity, the entity ensured there was an explicit legislative provision, an international agreement or an international arrangement in place for its protection.</t>
  </si>
  <si>
    <t>The entity has protected sensitive or security classified information or assets provided by a foreign entity under an international agreement or international arrangement in accordance with the relevant agreement or arrangement.</t>
  </si>
  <si>
    <t>Information generated by the entity has been assessed to determine the potential damage that would arise if the information's confidentiality was compromised.</t>
  </si>
  <si>
    <t>Information that has been assessed as sensitive or security classified is protectively marked at the lowest reasonable level.</t>
  </si>
  <si>
    <r>
      <t xml:space="preserve">Ad hoc - </t>
    </r>
    <r>
      <rPr>
        <i/>
        <sz val="10"/>
        <color theme="1"/>
        <rFont val="Calibri"/>
        <family val="2"/>
        <scheme val="minor"/>
      </rPr>
      <t>The entity has a partial understanding of its information asset holdings. Procedures and operational controls to protect official government information assets proportional to their value, importance and sensitivity are ad hoc.</t>
    </r>
  </si>
  <si>
    <r>
      <t xml:space="preserve">Developing - </t>
    </r>
    <r>
      <rPr>
        <i/>
        <sz val="10"/>
        <color theme="1"/>
        <rFont val="Calibri"/>
        <family val="2"/>
        <scheme val="minor"/>
      </rPr>
      <t>The entity knows the value of its information asset holdings and has  established operational controls to ensure official government information is  managed in accordance with minimum protections identified in the PSPF policy: Sensitive and classified information, proportional to their value, importance and sensitivity. The entity monitors and controls classified information holdings within the context of its risk environment.</t>
    </r>
  </si>
  <si>
    <r>
      <t xml:space="preserve">Managing - </t>
    </r>
    <r>
      <rPr>
        <i/>
        <sz val="10"/>
        <color theme="1"/>
        <rFont val="Calibri"/>
        <family val="2"/>
        <scheme val="minor"/>
      </rPr>
      <t>The entity know the value of its information asset holdings and operational controls are in place to ensure official government information asset holdings are consistently handled in accordance with minimum protections identified in the PSPF policy: Sensitive and classified information,  proportional to their value, importance and sensitivity.</t>
    </r>
  </si>
  <si>
    <r>
      <t xml:space="preserve">Embedded - </t>
    </r>
    <r>
      <rPr>
        <i/>
        <sz val="10"/>
        <color theme="1"/>
        <rFont val="Calibri"/>
        <family val="2"/>
        <scheme val="minor"/>
      </rPr>
      <t>The entity culture actively supports the consistent and appropriate handling of official government information asset holdings in accordance with minimum [protections identified in the PSPF policy: Sensitive and classified information. In a heightened risk environment, the entity closely monitors and controls classified information asset holdings.</t>
    </r>
  </si>
  <si>
    <t>This module is only required if your entity shares sensitive or security classified Australian Government information with one or more foreign entities. A foreign entity includes both foreign governments and foreign contractors.</t>
  </si>
  <si>
    <t>If this module is not applicable for your entity, select 'not applicable' from the drop down box on the right</t>
  </si>
  <si>
    <t>The entity had an agreement or arrangement, such as a contract or deed, in place before sharing sensitive or security classified resources with a person or organisation outside of government.</t>
  </si>
  <si>
    <t>The entity limited access to sensitive and security classified resources to people with a need-to-know.</t>
  </si>
  <si>
    <t>The entity only provided access to caveated information to people who met the conditions imposed by the originator and caveat owner.</t>
  </si>
  <si>
    <t>Temporary access to TOP SECRET information was only provided to persons with an existing NV1 security clearance.</t>
  </si>
  <si>
    <t>The entity has implemented unique user identification, authentication and authorisation practices on each occasion where system access is granted.</t>
  </si>
  <si>
    <t>The entity had measures in place to reduce the risk of harm to the public when transacting online with the entity.</t>
  </si>
  <si>
    <r>
      <t xml:space="preserve">Embedded - </t>
    </r>
    <r>
      <rPr>
        <i/>
        <sz val="10"/>
        <color theme="1"/>
        <rFont val="Calibri"/>
        <family val="2"/>
        <scheme val="minor"/>
      </rPr>
      <t>The entity has fully implemented the Essential Eight, and other activities relevant to the entity's risk environment, to protect against harm from identified cyber threats. Processes are regularly tested to ensure real-time response to potential cyber intrusions and emerging threats.</t>
    </r>
  </si>
  <si>
    <t>Entity ICT systems (including software) incorporate processes for audit trails and activity logging in applications.</t>
  </si>
  <si>
    <t>The entity's internet connection services for their ICT systems are securely managed and have been obtained through a secure gateway meeting Australian Signals Directorate requirements for managing security risks.</t>
  </si>
  <si>
    <t>You are required to provide the number of new security clearance eligibility waivers issued during this reporting period.</t>
  </si>
  <si>
    <t>Citizenship waivers</t>
  </si>
  <si>
    <t>Baseline</t>
  </si>
  <si>
    <t>Negative vetting 1</t>
  </si>
  <si>
    <t>Negative vetting 2</t>
  </si>
  <si>
    <t>Positive vetting</t>
  </si>
  <si>
    <t>Background checkability waivers</t>
  </si>
  <si>
    <t xml:space="preserve">The entity conducted pre-employment/pre-engagement screening for personnel. </t>
  </si>
  <si>
    <t>As part of pre-employment/pre-engagement screening, the entity used the Document Verification Service to verify the legitimacy of identity documents.</t>
  </si>
  <si>
    <t>As part of pre-employment/pre-engagement screening, the entity confirmed the eligibility of personnel to work in Australia.</t>
  </si>
  <si>
    <t>The entity has identified and recorded positions that require a security clearance and the level of clearance required.</t>
  </si>
  <si>
    <t>Personnel working in positions identified as requiring a security clearance have a valid clearance issued by an authorised vetting agency or have approved temporary access.</t>
  </si>
  <si>
    <t>The entity has only appointed a person who is not an Australian citizen to a position identified as requiring a security clearance if there is an exceptional business requirement. In such cases, the accountable authority has considered the documented outcomes of a risk assessment and accepted the risk of waiving the citizenship requirement.</t>
  </si>
  <si>
    <t>The entity has only appointed a person who has an uncheckable background to a position identified as requiring a security clearance if there is an exceptional business requirement. In such cases, the accountable authority has considered the documented outcomes of a risk assessment and accepted the risk of waiving the checkable background requirement.</t>
  </si>
  <si>
    <t>The vetting agency has only granted security clearances if they have been sponsored by an Australian Government entity or otherwise authorised by the Australian Government.</t>
  </si>
  <si>
    <t>The vetting agency has obtained informed consent from clearance subjects to collect, use and disclose their personal information for the purposes of assessing and managing their eligibility and suitability to hold a security clearance.</t>
  </si>
  <si>
    <t>The vetting agency has only granted security clearances after considering the clearance subject’s integrity in accordance with the Personnel Security Adjudicative Guidelines, conducting the minimum personnel security checks for a security clearance, and resolving any doubt in the national interest.</t>
  </si>
  <si>
    <t>The vetting agency has provided information to the sponsoring entity about clearance subjects who have an uncheckable background. In these cases, the vetting agency has not granted a security clearance unless the accountable authority has waived the checkable background requirement.</t>
  </si>
  <si>
    <t>The vetting agency has provided information to the sponsoring entity about security concerns identified during the vetting or security assessment process that can be managed through conditions attached to the security clearance. In these cases, the vetting agency has not granted a security clearance unless the accountable authority and the clearance subject have accepted the clearance conditions.</t>
  </si>
  <si>
    <t>Without compromising the national interest, the vetting agency has applied the rules of procedural fairness to security clearance decisions that are adverse to a clearance subject.</t>
  </si>
  <si>
    <t>The vetting agency has determined the skills and competencies required for vetting personnel to perform their role and had appropriate performance monitoring and management mechanisms in place to ensure vetting personnel have and maintain those skills and competencies.</t>
  </si>
  <si>
    <r>
      <t xml:space="preserve">Ad hoc - </t>
    </r>
    <r>
      <rPr>
        <i/>
        <sz val="10"/>
        <color theme="1"/>
        <rFont val="Calibri"/>
        <family val="2"/>
        <scheme val="minor"/>
      </rPr>
      <t>The entity partially has procedures and systems in place to ensure personnel are eligible and suitable to access Australian Government resources. Pre-employment screening is ad hoc and security vetting standards (where relevant) are partially followed. Some risks associated with eligibility and suitability of personnel are managed.</t>
    </r>
  </si>
  <si>
    <r>
      <t xml:space="preserve">Developing - </t>
    </r>
    <r>
      <rPr>
        <i/>
        <sz val="10"/>
        <color theme="1"/>
        <rFont val="Calibri"/>
        <family val="2"/>
        <scheme val="minor"/>
      </rPr>
      <t>The entity has developed the majority of the entity's procedures and systems to ensure that personnel are eligible and suitable to access Australian Government resources. Pre-employment screening practices are substantially in place and security vetting requirements (where relevant) are mostly followed. The entity manages the majority of risks associated with eligibility waivers and suitability of personnel.</t>
    </r>
  </si>
  <si>
    <r>
      <t xml:space="preserve">Managing - </t>
    </r>
    <r>
      <rPr>
        <i/>
        <sz val="10"/>
        <color theme="1"/>
        <rFont val="Calibri"/>
        <family val="2"/>
        <scheme val="minor"/>
      </rPr>
      <t>Procedures and systems are in place to ensure that all personnel are eligible and suitable to access Australian Government resources. All pre-employment screening and security vetting requirements (where relevant) are followed. These procedures and systems mitigate risks identified in the entity's personnel security risk assessment.</t>
    </r>
  </si>
  <si>
    <r>
      <t xml:space="preserve">Embedded - </t>
    </r>
    <r>
      <rPr>
        <i/>
        <sz val="10"/>
        <color theme="1"/>
        <rFont val="Calibri"/>
        <family val="2"/>
        <scheme val="minor"/>
      </rPr>
      <t>The entity excels in implementing efficient and timely processes to ensure the eligibility and suitability of personnel to access Australian Government resources. All requirements are followed and the entity has comprehensive practices in place to proactively manage risks identified in its personnel security risk assessment.</t>
    </r>
  </si>
  <si>
    <t>The entity assessed and managed the ongoing suitability of its personnel to access Australian Government resources (including personnel without a security clearance).</t>
  </si>
  <si>
    <t>The entity conducted an annual security check with security cleared personnel.</t>
  </si>
  <si>
    <t>The entity monitored compliance with clearance maintenance requirements of conditional security clearances and reported non-compliance to the authorised vetting agency.</t>
  </si>
  <si>
    <t>The entity reviewed eligibility waivers at least once during the reporting period and prior to any position transfer.</t>
  </si>
  <si>
    <t>The vetting agency shared information about security cleared personnel that is of security concern with the sponsoring entity and other affected entities as appropriate.</t>
  </si>
  <si>
    <t>The vetting agency assessed and responded to information of security concern about security clearance holders.</t>
  </si>
  <si>
    <t>In cases where concerns were identified, the vetting agency reviewed the clearance holder’s suitability to hold a security clearance.</t>
  </si>
  <si>
    <t>The vetting agency revalidated security clearances within the revalidation period.</t>
  </si>
  <si>
    <t>To revalidate security clearances, the vetting agency considered the clearance subject’s integrity in accordance with the Personnel Security Adjudicative Guidelines, revalidated the minimum personnel security checks for a security clearance, and resolved any doubt in the national interest.</t>
  </si>
  <si>
    <t>Personnel security waivers - new waivers issued in 2018-19</t>
  </si>
  <si>
    <t>Personnel security waivers - total active waivers</t>
  </si>
  <si>
    <t>You are required to provide information on all active security clearance eligibility waivers as at the conclusion of the reporting period (ie 30 June). This includes ongoing waivers issued in previous reporting periods.</t>
  </si>
  <si>
    <t>Total active</t>
  </si>
  <si>
    <r>
      <t xml:space="preserve">Ad hoc - </t>
    </r>
    <r>
      <rPr>
        <i/>
        <sz val="10"/>
        <color theme="1"/>
        <rFont val="Calibri"/>
        <family val="2"/>
        <scheme val="minor"/>
      </rPr>
      <t>The entity assesses and partially manages ongoing suitability of all personnel affecting security risk. Information of security concern for ongoing suitability of personnel is assessed and shared on an ad hoc basis with relevant stakeholders. Some security clearance maintenance requirements (where relevant) are met.</t>
    </r>
  </si>
  <si>
    <r>
      <t>Developing -</t>
    </r>
    <r>
      <rPr>
        <i/>
        <sz val="10"/>
        <color theme="1"/>
        <rFont val="Calibri"/>
        <family val="2"/>
        <scheme val="minor"/>
      </rPr>
      <t xml:space="preserve"> The entity has substantially developed its procedures and systems to assess and manage ongoing suitability of personnel. In the majority of cases, information of security concern for ongoing suitability of personnel is assessed and shared by the entity with relevant shareholders. Procedures are mostly in place to ensure compliance with security clearance maintenance requirements (where relevant).</t>
    </r>
  </si>
  <si>
    <r>
      <t xml:space="preserve">Managing - </t>
    </r>
    <r>
      <rPr>
        <i/>
        <sz val="10"/>
        <color theme="1"/>
        <rFont val="Calibri"/>
        <family val="2"/>
        <scheme val="minor"/>
      </rPr>
      <t>Procedures and systems are in place to ensure that the ongoing suitability of personnel is assessed and managed in accordance with the entity's personnel security risk assessment. The entity has established lines of communication and processes to ensure information of security concern is shared with stakeholders as appropriate. The entity has procedures in place to ensure compliance with all security clearance maintenance requirements (where relevant).</t>
    </r>
  </si>
  <si>
    <r>
      <t xml:space="preserve">Embedded - </t>
    </r>
    <r>
      <rPr>
        <i/>
        <sz val="10"/>
        <color theme="1"/>
        <rFont val="Calibri"/>
        <family val="2"/>
        <scheme val="minor"/>
      </rPr>
      <t xml:space="preserve">The entity is proactive in assessing and managing the suitability of personnel, including security clearance maintenance requirements (where relevant), to ensure integrity of the entity's core business. The entity has well established lines of communication and robust processes to ensure information of security concern for ongoing suitability of personnel is shared with stakeholders in a timely manner. </t>
    </r>
  </si>
  <si>
    <t>The entity's CSO or a security adviser was made aware of proposed cessations of employment resulting from alleged misconduct or other adverse reasons prior to separation.</t>
  </si>
  <si>
    <t>Separating personnel who had access to sensitive or security classified information were debriefed, including advising them of their continuing obligations under the Criminal Code and other relevant legislation, and the entity obtained the person's acknowledgement of these obligations.</t>
  </si>
  <si>
    <t>The entity shared relevant security information about personnel transferring to another Australian Government entity with the receiving entity.</t>
  </si>
  <si>
    <t>The entity reported security concerns about separating personnel to ASIO.</t>
  </si>
  <si>
    <t>On separation or transfer, the entity removed personnel's access to Australian Government resources, including physical facilities and ICT systems.</t>
  </si>
  <si>
    <t xml:space="preserve">The entity undertook a risk assessment to identify security implications if it was not possible to undertake required separation procedures. </t>
  </si>
  <si>
    <t>The entity advised the authorised vetting agency about the separation of clearance holders and provided details of relevant circumstances and identified security risks.</t>
  </si>
  <si>
    <t>On the advice of sponsoring entities, the vetting agency managed and recorded changes in the security clearance status of separating personnel, including a change of sponsoring entity.</t>
  </si>
  <si>
    <t>The vetting agency transferred personal security files where a clearance subject transferred to an entity covered by a different authorised vetting agency, to the extent that their enabling legislation allows.</t>
  </si>
  <si>
    <t>The entity has implemented physical security measures that minimise or remove the risk of harm to people.</t>
  </si>
  <si>
    <t>The entity has put in place physical security measures to protect entity resources that are appropriate and proportionate to the assessed business impact level of their compromise, loss or damage.</t>
  </si>
  <si>
    <t>The entity has assessed security risks and selected appropriate containers, cabinets, secure rooms and strong rooms to protect entity information and assets.</t>
  </si>
  <si>
    <t>The entity has securely disposed of physical assets, as required.</t>
  </si>
  <si>
    <r>
      <t xml:space="preserve">Ad hoc - </t>
    </r>
    <r>
      <rPr>
        <i/>
        <sz val="10"/>
        <color theme="1"/>
        <rFont val="Calibri"/>
        <family val="2"/>
        <scheme val="minor"/>
      </rPr>
      <t>Partial ad hoc processes are in place to ensure that separating personnel have their access to Australian Government resources withdrawn and are informed of their ongoing security obligations.</t>
    </r>
  </si>
  <si>
    <r>
      <t>Developing -</t>
    </r>
    <r>
      <rPr>
        <i/>
        <sz val="10"/>
        <color theme="1"/>
        <rFont val="Calibri"/>
        <family val="2"/>
        <scheme val="minor"/>
      </rPr>
      <t xml:space="preserve"> Separating personnel in the majority of cases understand their ongoing security obligations and have their access to Australian Government resources withdrawn. Systems and processes are substantially developed to verify consistency of separating personnel practices across the entity.</t>
    </r>
  </si>
  <si>
    <r>
      <t xml:space="preserve">Managing - </t>
    </r>
    <r>
      <rPr>
        <i/>
        <sz val="10"/>
        <color theme="1"/>
        <rFont val="Calibri"/>
        <family val="2"/>
        <scheme val="minor"/>
      </rPr>
      <t>The entity has in place systems and processes to ensure that all separating personnel understand their ongoing security obligations, particularly where they have had access to sensitive and security classified information and resources during their employment. Separating personnel have their access to Australian Government resources withdrawn within an appropriate timeframe.</t>
    </r>
  </si>
  <si>
    <r>
      <t xml:space="preserve">Embedded - </t>
    </r>
    <r>
      <rPr>
        <i/>
        <sz val="10"/>
        <color theme="1"/>
        <rFont val="Calibri"/>
        <family val="2"/>
        <scheme val="minor"/>
      </rPr>
      <t>The entity has proactively implemented systems and processes that are reviewed regularly for separating personnel. Access to Australian Government resources is withdrawn from personnel upon separation. The entity ensures separating personnel are debriefed and provided a comprehensive understanding of their ongoing security obligations. Information of security concern about separating personnel is shared with relevant stakeholders, including internally, where appropriate. Risk assessments are undertaken, where appropriate.</t>
    </r>
  </si>
  <si>
    <r>
      <t xml:space="preserve">Ad hoc - </t>
    </r>
    <r>
      <rPr>
        <i/>
        <sz val="10"/>
        <color theme="1"/>
        <rFont val="Calibri"/>
        <family val="2"/>
        <scheme val="minor"/>
      </rPr>
      <t>The entity partially applies physical security requirements. This increases the risk of resources being made inoperable or inaccessible or accessed or removed without proper authorisation.</t>
    </r>
  </si>
  <si>
    <r>
      <t>Developing -</t>
    </r>
    <r>
      <rPr>
        <i/>
        <sz val="10"/>
        <color theme="1"/>
        <rFont val="Calibri"/>
        <family val="2"/>
        <scheme val="minor"/>
      </rPr>
      <t xml:space="preserve"> The entity substantially has in place physical security measures that minimise or remove the risk of resources being made inoperable, inaccessible, accessed or removed without proper authorisation. The majority of physical security measures are implemented according to requirements.</t>
    </r>
  </si>
  <si>
    <r>
      <t xml:space="preserve">Managing - </t>
    </r>
    <r>
      <rPr>
        <i/>
        <sz val="10"/>
        <color theme="1"/>
        <rFont val="Calibri"/>
        <family val="2"/>
        <scheme val="minor"/>
      </rPr>
      <t>The entity applies physical security measures that minimise or remove the risk of resources being made inoperable, inaccessible, accessed or removed without proper authorisation in accordance with requirements. Risks to the compromise of resources are mitigated to a level consistent with entity risk tolerance levels, in accordance with the entity's security plan.</t>
    </r>
  </si>
  <si>
    <r>
      <t xml:space="preserve">Embedded - </t>
    </r>
    <r>
      <rPr>
        <i/>
        <sz val="10"/>
        <color theme="1"/>
        <rFont val="Calibri"/>
        <family val="2"/>
        <scheme val="minor"/>
      </rPr>
      <t>The entity applies physical security measures and better-practice guidance that minimise or remove the risk of resources being made inoperable, inaccessible, accessed or removed without proper authorisation which improves the delivery of business. These measures are proportionate to the level of risk and are scalable to changes in the threat environment.</t>
    </r>
  </si>
  <si>
    <t>If the entity designed or modified facilities during the reporting period, protective security was fully integrated early in the process of planning, selecting, designing and modifying facilities.</t>
  </si>
  <si>
    <t>If the entity designed or modified facilities during the reporting period, restricted access areas were defined according to the five security zones.</t>
  </si>
  <si>
    <t>Entity facilities that are defined as Zones Two to Five have been constructed in accordance with applicable sections of ASIO Technical Note 1/15 – Physical Security Zones, and ASIO Technical Note 5/12 – Physical Security Zones (TOP SECRET) areas.</t>
  </si>
  <si>
    <t>In areas that store sensitive and security classified information, the entity has secured perimeter doors and hardware with SCEC-approved products rated to Security Level 3 in Zones Three to Five.</t>
  </si>
  <si>
    <t>The entity has used appropriate sectionalised alarm systems or guard patrols for facilities defined as Zone Three.</t>
  </si>
  <si>
    <t>The entity used suitable identity verification and access control measures limiting access to Zones Two to Five to authorised personnel, visitors, vehicles and equipment.</t>
  </si>
  <si>
    <t>If the entity granted ongoing (or regular) access to entity facilities to any person who was not directly engaged by the entity or covered by the terms of a contract or agreement, the entity ensured that the person had the required level of security clearance and that a business case and risk assessment had been conducted or reassessed at least once in the last two years.</t>
  </si>
  <si>
    <t>A technical surveillance countermeasures inspection has been completed for facilities where TOP SECRET discussions are regularly held, or the compromise of discussions may have a catastrophic business impact level.</t>
  </si>
  <si>
    <t>The CSO or delegated security adviser certified the facility’s Zones One to Four in accordance with the PSPF and ASIO Technical Notes before they were used operationally.</t>
  </si>
  <si>
    <t>The CSO or delegated security adviser obtain ASIO-T4 physical security certification for security areas used to handle TOP SECRET sensitive and security classified information, sensitive compartmented information (SCI) or aggregated information where the compromise of confidentiality, loss of integrity or unavailability of that information may have a catastrophic business impact level.</t>
  </si>
  <si>
    <t>Before they were used operationally, the CSO or delegated security adviser accredited the facility’s Zones One to Five zones by compiling and reviewing all applicable certifications and other deliverables for the zone and determining and accepting the residual security risks.</t>
  </si>
  <si>
    <t>Before they were used operationally, the CSO or delegated security adviser obtained the Australian Signals Directorate security accreditation for areas used to secure systems to access TOP SECRET sensitive compartmented information.</t>
  </si>
  <si>
    <t>Security zones for ICT sensitive and security classified information with an extreme business impact level have been certified and accredited by the entity.</t>
  </si>
  <si>
    <t>Before they were used operationally, the entity obtained ASIO-T4 physical security certification for the outsourced ICT facility to hold information that, if compromised, would have a catastrophic business impact level.</t>
  </si>
  <si>
    <t>Overall</t>
  </si>
  <si>
    <t>Governance</t>
  </si>
  <si>
    <t>Information</t>
  </si>
  <si>
    <t>Personnel</t>
  </si>
  <si>
    <t>Physical</t>
  </si>
  <si>
    <t>Requirement is largely implemented but may not be fully effective or integrated into business practices.</t>
  </si>
  <si>
    <t>Some PSPF core and supporting requirements are implemented although are not well understood across the entity. Security outcomes are not being achieved in some areas.
The entity’s security maturity provides partial protection of the entity's people, information and assets, potentially exposing the government to unmitigated security risks.</t>
  </si>
  <si>
    <t>The majority of PSPF core and supporting requirements are implemented, broadly managed and understood across the entity. Entity is largely meeting security outcomes.
The entity’s security maturity provides substantial protection of the entity's people, information and assets, potentially exposing the government to security risks.</t>
  </si>
  <si>
    <t>All PSPF core and supporting requirements are implemented, integrated into business practices and effectively disseminated across the entity. Entity meets security outcomes.
The entity’s security maturity provides at least the minimum required protection of the entity's people, information and assets, consistent with policy requirements.</t>
  </si>
  <si>
    <t>All PSPF core and supporting requirements are implemented, effectively integrated and exceeding security outcomes. Entity's implementation of better-practice guidance drives high performance.
The entity’s security maturity provides comprehensive protection of the entity's people, information and assets.</t>
  </si>
  <si>
    <t>The entity’s capability to manage security risks and promote a positive security culture is not well developed. The entity may not have clear lines of accountability, sound planning, security incident management, assurance and review processes and proportionate reporting.</t>
  </si>
  <si>
    <t>The entity largely manages security risks and promotes a positive security culture through clear lines of accountability, sound planning, security incident management, assurance and review processes and proportionate reporting.</t>
  </si>
  <si>
    <t>The entity manages security risks and promotes a positive security culture through clear lines of accountability, sound planning, security incident management, assurance and review processes and proportionate reporting.</t>
  </si>
  <si>
    <t>The entity excels at managing security risks and promoting a positive security culture through clear lines of accountability, sound planning, security incident management, assurance and review processes and proportionate reporting.</t>
  </si>
  <si>
    <t>The entity’s capability to maintain the confidentiality, integrity and availability of official information is not well developed.</t>
  </si>
  <si>
    <t>The entity largely maintains the confidentiality, integrity and availability of official information.</t>
  </si>
  <si>
    <t>The entity maintains the confidentiality, integrity and availability of official information.</t>
  </si>
  <si>
    <t>The entity excels at maintaining the confidentiality, integrity and availability of official information.</t>
  </si>
  <si>
    <t>The entity’s capability to ensure its employees and contractors are suitable to access Australian Government resources and meet an appropriate standard of integrity is not well developed.</t>
  </si>
  <si>
    <t>The entity largely ensures its employees and contractors are suitable to access Australian Government resources and meet an appropriate standard of integrity.</t>
  </si>
  <si>
    <t>The entity ensures its employees and contractors are suitable to access Australian Government resources and meet an appropriate standard of integrity.</t>
  </si>
  <si>
    <t>The entity excels at ensuring its employees and contractors are suitable to access Australian Government resources and meet an appropriate standard of integrity.</t>
  </si>
  <si>
    <t>The entity’s capability to provide a safe and secure physical environment for people, information and assets is not well developed.</t>
  </si>
  <si>
    <t>The entity largely provides a safe and secure physical environment for people, information and assets.</t>
  </si>
  <si>
    <t>The entity provides a safe and secure physical environment for people, information and assets.</t>
  </si>
  <si>
    <t>The entity excels at providing a safe and secure physical environment for people, information and assets.</t>
  </si>
  <si>
    <t>Summary of risk environment and security capability</t>
  </si>
  <si>
    <t>Security outcomes</t>
  </si>
  <si>
    <t>Key risks to entity’s people, information and assets</t>
  </si>
  <si>
    <t>Personnel security clearance waivers</t>
  </si>
  <si>
    <t>NV1</t>
  </si>
  <si>
    <t>NV2</t>
  </si>
  <si>
    <t>PV</t>
  </si>
  <si>
    <t>New</t>
  </si>
  <si>
    <t>Active</t>
  </si>
  <si>
    <t>Uncheckable background waivers</t>
  </si>
  <si>
    <t>Summary of significant security incidents during the reporting period</t>
  </si>
  <si>
    <t>Acknowledgement of reporting obligations</t>
  </si>
  <si>
    <t xml:space="preserve">You are required to confirm that </t>
  </si>
  <si>
    <t>You are required to provide the date on which they approved.</t>
  </si>
  <si>
    <t>enter date</t>
  </si>
  <si>
    <t>This assessment has been approved by the Accountable Authority.</t>
  </si>
  <si>
    <t>Maturity - select from drop down list</t>
  </si>
  <si>
    <r>
      <rPr>
        <b/>
        <sz val="10"/>
        <color theme="1"/>
        <rFont val="Calibri"/>
        <family val="2"/>
        <scheme val="minor"/>
      </rPr>
      <t>Ad hoc -</t>
    </r>
    <r>
      <rPr>
        <sz val="10"/>
        <color theme="1"/>
        <rFont val="Calibri"/>
        <family val="2"/>
        <scheme val="minor"/>
      </rPr>
      <t xml:space="preserve"> </t>
    </r>
    <r>
      <rPr>
        <i/>
        <sz val="10"/>
        <color theme="1"/>
        <rFont val="Calibri"/>
        <family val="2"/>
        <scheme val="minor"/>
      </rPr>
      <t>The entity partially monitors maturity performance of its security capability and risk culture against the goals and strategic objectives identified in the entity security plan.Security is dealt with in an ad hoc manner.</t>
    </r>
  </si>
  <si>
    <t>Security maturity assessment</t>
  </si>
  <si>
    <t xml:space="preserve">The overall maturity level summarises the maturity of the entity’s security capability and performance across the four security outcomes (governance, information, personnel and physical) and sixteen core requirements. It provides an assessment of the entity's overall security position within its specific risk environment and risk tolerances. </t>
  </si>
  <si>
    <t>Exceptional circumstances and key security incidents</t>
  </si>
  <si>
    <t>Exceptional circumstances (if applicable)</t>
  </si>
  <si>
    <t>Note: Questions 5 to 8 are not included in the maturity calculation - only the Top 4 are mandated by the PSPF</t>
  </si>
  <si>
    <t>Select</t>
  </si>
  <si>
    <t>INSTRUCTIONS</t>
  </si>
  <si>
    <t>1.</t>
  </si>
  <si>
    <t>Select the classification of your data input from the drop down list:</t>
  </si>
  <si>
    <t xml:space="preserve">Type the name of your entity here: </t>
  </si>
  <si>
    <t>2.</t>
  </si>
  <si>
    <t>3.</t>
  </si>
  <si>
    <t>-</t>
  </si>
  <si>
    <r>
      <t>Complete modules M1 to M16 first</t>
    </r>
    <r>
      <rPr>
        <sz val="10"/>
        <color theme="1"/>
        <rFont val="Calibri"/>
        <family val="2"/>
      </rPr>
      <t>—this will populate the summary report and maturity calculator</t>
    </r>
  </si>
  <si>
    <t>4.</t>
  </si>
  <si>
    <t>5.</t>
  </si>
  <si>
    <r>
      <t>purple boxes indicate data input is required</t>
    </r>
    <r>
      <rPr>
        <sz val="10"/>
        <color theme="1"/>
        <rFont val="Calibri"/>
        <family val="2"/>
      </rPr>
      <t>—select from drop down or enter text</t>
    </r>
  </si>
  <si>
    <t>Overall maturity level</t>
  </si>
  <si>
    <t>Governance outcome maturity level</t>
  </si>
  <si>
    <t>Information security maturity level</t>
  </si>
  <si>
    <t>Personnel security maturity level</t>
  </si>
  <si>
    <t>Physical security maturity level</t>
  </si>
  <si>
    <t>NB: the maturity calculator shows how data from each module is averaged for your overall and outcome level maturity</t>
  </si>
  <si>
    <t>Next complete the additional text required for the summary report (this page)</t>
  </si>
  <si>
    <t>To print a report for approval by the Accountable Authority, go to 'File', 'Print', 'Print Entire Workbook'</t>
  </si>
  <si>
    <t>6.</t>
  </si>
  <si>
    <t>Once approved by the accountable authority, send report to portfolio minister and send excel file to AGD</t>
  </si>
  <si>
    <t>Key risks to entity’s people, information and assets (add/delete rows if required)</t>
  </si>
  <si>
    <t>The entity’s security incident procedures are documented and implemented to ensure security incidents are investigated, responded to, and reported appropriately.</t>
  </si>
  <si>
    <t>The entity has a plan to manage security risks (the security plan) that has been approved by the accountable authority.</t>
  </si>
  <si>
    <t xml:space="preserve">The entity provided its 2018-19 PSPF assessment report to its portfolio minister. </t>
  </si>
  <si>
    <t xml:space="preserve">The entity has reported any unmitigated security risks or vulnerabilities in PSPF implementation that would affect national security to the relevant lead security authority or other lead entities as required. </t>
  </si>
  <si>
    <t xml:space="preserve">When procuring goods and services, the entity identified and documented specific security risks to its people, information and assets. </t>
  </si>
  <si>
    <t xml:space="preserve">When procuring goods and services, the entity considered the need for and put in place proportionate mitigations for identified security risks. </t>
  </si>
  <si>
    <t>In contracts for goods and services, the entity included proportionate and relevant security terms and conditions for the provider to apply appropriate PSPF requirements and manage identified security risks relevant to the procurement.</t>
  </si>
  <si>
    <t>In contracts for goods and services, the entity included a requirement for the provider to notify the entity of any actual or suspected security incidents and to follow reasonable direction from the entity arising from the incident investigations.</t>
  </si>
  <si>
    <t>The entity implemented contract management practices, over the life of the contract, to ensure that security controls included in the contract are implemented, operated and maintained by the contracted provider and associated subcontractors.</t>
  </si>
  <si>
    <t>The entity has identified its information holdings and has implemented proportionate controls to protect the information.</t>
  </si>
  <si>
    <t>The entity's systems, processes and procedures allow information, including emails to be protectively marked appropriately.</t>
  </si>
  <si>
    <t xml:space="preserve">The entity has not allowed the removal of, or change to, information’s classification without the originator’s approval.  </t>
  </si>
  <si>
    <t>The entity has applied the Australian Government Recordkeeping Metadata Standard properties to protectively mark information on systems holding that store, process or communicate sensitive or security classified information.</t>
  </si>
  <si>
    <t xml:space="preserve">Accountable material has appropriate controls applied, including page and reference numbering, handled in accordance with any special handling requirements imposed by the originator and caveat owner, and has auditable records of transfer, copy or movements. </t>
  </si>
  <si>
    <t xml:space="preserve">Caveat material has been marked, protected and handled in accordance with the Australian Government Security Caveats Guidelines. </t>
  </si>
  <si>
    <t>8.9 The entity has met the minimum requirements for transfer and transmission of sensitive and security classified information in accordance with the minimum protection requirements set out in PSPF policy 8.</t>
  </si>
  <si>
    <t>The entity has met the minimum requirements for use and storage of sensitive and security classified information in accordance with the minimum protection requirements set out in PSPF policy 8.</t>
  </si>
  <si>
    <t>The entity provided ongoing access to security classified resources to people with an appropriate security clearance or who currently hold an office that exempts them from the requirement to hold a security clearance.</t>
  </si>
  <si>
    <t>The entity only provided temporary short-term access to security classified resources after conducting a risk assessment.</t>
  </si>
  <si>
    <t xml:space="preserve">The entity only provided temporary provisional access for a limited duration and under supervision following: the individual providing their vetting pack and necessary documentation to the vetting agency; and the vetting agency providing the entity with risk advice including review of the individual’s pack and documentation. </t>
  </si>
  <si>
    <t xml:space="preserve">Temporary access was not provided to caveated information, apart from exceptional circumstances where explicit approval was granted from the originator and caveat owner. </t>
  </si>
  <si>
    <t xml:space="preserve">The entity only allowed temporary short-term access to security classified resources for a limited duration (no more than three (3) months in a twelve (12) month period) and under supervision. </t>
  </si>
  <si>
    <t>The entity implemented 'application whitelisting' (also known as 'application control') in accordance Strategies to Mitigate Cyber Security Incidents.</t>
  </si>
  <si>
    <t>The entity implemented 'patching applications' in accordance with the Strategies to Mitigate Cyber Security Incidents.</t>
  </si>
  <si>
    <t>The entity implemented 'restricting administrative privileges' in accordance with the Strategies to Mitigate Cyber Security Incidents.</t>
  </si>
  <si>
    <t>The entity implemented 'patching operating systems' in accordance with the  Strategies to Mitigate Cyber Security Incidents.</t>
  </si>
  <si>
    <t>The entity implemented 'user application hardening' in accordance with the  Strategies to Mitigate Cyber Security Incidents.</t>
  </si>
  <si>
    <t>The entity configured 'office macros' in accordance with the  Strategies to Mitigate Cyber Security Incidents.</t>
  </si>
  <si>
    <t>The entity implemented 'multi-factor authentication' in accordance with the  Strategies to Mitigate Cyber Security Incidents.</t>
  </si>
  <si>
    <t>The entity implemented 'backup daily' in accordance with the  Strategies to Mitigate Cyber Security Incidents.</t>
  </si>
  <si>
    <t>During the reporting period, the entity addressed security measures during all stages of the ICT systems development.</t>
  </si>
  <si>
    <t>Before processing, storing or communicating sensitive or classified information on an entity ICT system, the entity accesses, recognised and accepted the residual security risks to the system and information in accordance with the Australian Government Information Security Manual.</t>
  </si>
  <si>
    <t>New in 
2019-20</t>
  </si>
  <si>
    <t>As part of pre-employment/pre-engagement screening, the entity considered the suitability of personnel to access Australian Government resources, and obtained agreement from incoming personnel to comply with the government's policies, standards, protocols and guidelines that safeguard resources from harm.</t>
  </si>
  <si>
    <t>The vetting agency has provided, where identified, relevant information of security concern about clearance subjects when advising the sponsoring entity of the outcome of each security vetting process.</t>
  </si>
  <si>
    <t>The entity shared,where appropriate, relevant information of security concern about its personnel (including employees and contractors – security clearance holders and uncleared personnel), internally and with other affected entities.</t>
  </si>
  <si>
    <t>The entity shared information about security concerns relating to security cleared personnel with the authorised vetting agency, as appropriate.</t>
  </si>
  <si>
    <t>Entity facilities have been constructed to protect against the highest level of risk in accordance with the entity's security risk assessment in areas, accessed by the public and/or authorised personnel and where physical assets, other than sensitive and security classified assets, are stored.</t>
  </si>
  <si>
    <t>The entity has used appropriate sectionalised alarm systems for facilities defined as Zone Four and Five.</t>
  </si>
  <si>
    <t>In Zones Three to Five privileged alarm systems operators and users were appropriately trained and security cleared.</t>
  </si>
  <si>
    <t>TOP SECRET information ICT facilities are in compartments within an accredited Zone Five area and comply with Annex A – ASIO Technical Note 5/12 – Compartments within Zone Five areas.</t>
  </si>
  <si>
    <t>You are required to provide details on the entity’s risk environment. This is the environment in which the entity operates and the threats, risks and vulnerabilities effecting the entity’s protection including:
- what the entity needs to protect (identified by a risk assessment) being the people, information and assets assessed as critical to its ongoing operation and to the national interest
- what it needs to protect against (identified by a threat assessment)
- how the risk will be managed within the entity.
Entities may find it useful to consider potential indicators that may assist in assessing their security environment, for example:
- the sensitivity and security classification of information holdings, including consideration of aggregations of information and the classification of the entity’s IT networks (PSPF policy: Sensitive and classified information))
- the type of personnel (employees and contractors, security clearance holders or uncleared personnel) within the entity (PSPF policy: Ongoing assessment of personnel).
- categories of assets held by the entity (PSPF policy: Physical security for entity resources) and 
- the physical security zones defined in the entity’s facilities (PSPF policy: Entity facilities).</t>
  </si>
  <si>
    <t xml:space="preserve">Summary of risk environment </t>
  </si>
  <si>
    <t>2019-20 PSPF assessment report</t>
  </si>
  <si>
    <t>This assessment will be provided to the relevant portfolio minister.</t>
  </si>
  <si>
    <r>
      <t xml:space="preserve">Ad hoc </t>
    </r>
    <r>
      <rPr>
        <i/>
        <sz val="10"/>
        <color theme="1"/>
        <rFont val="Calibri"/>
        <family val="2"/>
        <scheme val="minor"/>
      </rPr>
      <t>- The entity has partially met external reporting obligations to its portfolio minister, AGD, other affected entities and ASD on cyber security matters. Reporting on the entity's achievement of security outcomes, implementation of core requirements, maturity of security capability, key risks to the entity's people, information and personnel and mitigation strategiesto manage identified risks is partial and ad hoc.</t>
    </r>
  </si>
  <si>
    <r>
      <t xml:space="preserve">Developing </t>
    </r>
    <r>
      <rPr>
        <i/>
        <sz val="10"/>
        <color theme="1"/>
        <rFont val="Calibri"/>
        <family val="2"/>
        <scheme val="minor"/>
      </rPr>
      <t>- The entity substantially meets external reporting obligations to the portfolio minister, AGD, other affected entities and ASD on cyber security matters. The entity's achievement of security outcomes, implementation of core requirements, maturity of security capability, key risks to an entity's people, information and personnel and mitigation strategies to manage identified risks is substantially captured in the annual report.</t>
    </r>
  </si>
  <si>
    <r>
      <t>Managing</t>
    </r>
    <r>
      <rPr>
        <i/>
        <sz val="10"/>
        <color theme="1"/>
        <rFont val="Calibri"/>
        <family val="2"/>
        <scheme val="minor"/>
      </rPr>
      <t xml:space="preserve"> - The entity meets all external reporting obligations within required timeframes to portfolio minister, AGD, other affected entities and ASD on cyber security matters through comprehensive reporting on achievement of security outcomes, implementation of core requirements, maturity of security capability, key risks to an entity's people, information and personnel and mitigation strategies. Key findings and trends are shared within the entity.</t>
    </r>
  </si>
  <si>
    <r>
      <t xml:space="preserve">Ad hoc - </t>
    </r>
    <r>
      <rPr>
        <i/>
        <sz val="10"/>
        <color theme="1"/>
        <rFont val="Calibri"/>
        <family val="2"/>
        <scheme val="minor"/>
      </rPr>
      <t>Information access controls and security procedures are partially in place.  Supporting requirements on information sharing, access to sensitive and security classified information and controlling access to supporting ICT systems, networks, infrastructure, devices, applications and data holdings are partially applied.</t>
    </r>
  </si>
  <si>
    <r>
      <t xml:space="preserve">Developing </t>
    </r>
    <r>
      <rPr>
        <i/>
        <sz val="10"/>
        <color theme="1"/>
        <rFont val="Calibri"/>
        <family val="2"/>
        <scheme val="minor"/>
      </rPr>
      <t>- Processes are substantially in place to enable appropriate sharing of information with relevant stakeholders who have a need-to-know and are appropriately security cleared. Access controls are substantially implemented to limit unauthorised access to supporting ICT systems, networks, infrastructure, devices, applications and data holdings in accordance with the Information access control supporting requirements.</t>
    </r>
  </si>
  <si>
    <r>
      <t xml:space="preserve">Managing </t>
    </r>
    <r>
      <rPr>
        <i/>
        <sz val="10"/>
        <color theme="1"/>
        <rFont val="Calibri"/>
        <family val="2"/>
        <scheme val="minor"/>
      </rPr>
      <t>- Information holdings are accessed and shared with appropriately security cleared personnel who have a need-to-know.  Access controls support the integrity of ICT systems, networks, infrastructure, devices, applications and data holdings.</t>
    </r>
  </si>
  <si>
    <r>
      <t xml:space="preserve">Embedded </t>
    </r>
    <r>
      <rPr>
        <i/>
        <sz val="10"/>
        <color theme="1"/>
        <rFont val="Calibri"/>
        <family val="2"/>
        <scheme val="minor"/>
      </rPr>
      <t>- The entity proactively refines and reinforces information management processes and access controls to ensure protection of information and currency of systems to protect against emerging threats and issues. Information is shared with appropriately security cleared personnel who have a need-to-know. Systems are in place to detect, monitor and respond to irregular access to information or ICT systems, networks, infrastructure, devices and applications in real-time.</t>
    </r>
  </si>
  <si>
    <r>
      <t xml:space="preserve">Ad hoc - </t>
    </r>
    <r>
      <rPr>
        <i/>
        <sz val="10"/>
        <color theme="1"/>
        <rFont val="Calibri"/>
        <family val="2"/>
        <scheme val="minor"/>
      </rPr>
      <t xml:space="preserve">Partial implementation of Top 4 strategies to mitigate targeted cyber intrusions. Reactive approach to implementing the remaining Strategies to Mitigate Cyber Security Incidents to protect the entity. </t>
    </r>
  </si>
  <si>
    <r>
      <t>Developing -</t>
    </r>
    <r>
      <rPr>
        <i/>
        <sz val="10"/>
        <color theme="1"/>
        <rFont val="Calibri"/>
        <family val="2"/>
        <scheme val="minor"/>
      </rPr>
      <t xml:space="preserve"> The entity has implemented the majority of the Top 4 strategies to mitigate targeted cyber intrusions. The entity understands and has substantially implemented the remaining Strategies to Mitigate Cyber Security Incidents it considers necessary to protect the entity.</t>
    </r>
  </si>
  <si>
    <r>
      <t>Managing -</t>
    </r>
    <r>
      <rPr>
        <i/>
        <sz val="10"/>
        <color theme="1"/>
        <rFont val="Calibri"/>
        <family val="2"/>
        <scheme val="minor"/>
      </rPr>
      <t xml:space="preserve"> All Top 4 strategies to mitigate targeted cyber intrusions have been fully implemented with ongoing performance monitoring. The entity understands and has implemented the remaining Strategies to Mitigate Cyber Security Incidents it considers necessary to protect the entity.  </t>
    </r>
  </si>
  <si>
    <r>
      <t xml:space="preserve">Ad hoc - </t>
    </r>
    <r>
      <rPr>
        <i/>
        <sz val="10"/>
        <color theme="1"/>
        <rFont val="Calibri"/>
        <family val="2"/>
        <scheme val="minor"/>
      </rPr>
      <t>Partial security measures in place for ICT system development. Management of ICT systems certification and accreditation (or assessment and authorisation) is ad hoc and partially in accordance with relevant Information Security Manual (ISM) technical standards when operationalised.</t>
    </r>
  </si>
  <si>
    <r>
      <t xml:space="preserve">Developing - </t>
    </r>
    <r>
      <rPr>
        <i/>
        <sz val="10"/>
        <color theme="1"/>
        <rFont val="Calibri"/>
        <family val="2"/>
        <scheme val="minor"/>
      </rPr>
      <t>Security measures are substantially in place for ICT system development. Certification and accreditation (or assessment or authorisation) of ICT systems in accordance with ISM technical standards is, in the majority of cases, managed when operationalised.</t>
    </r>
  </si>
  <si>
    <r>
      <t>Managing -</t>
    </r>
    <r>
      <rPr>
        <i/>
        <sz val="10"/>
        <color theme="1"/>
        <rFont val="Calibri"/>
        <family val="2"/>
        <scheme val="minor"/>
      </rPr>
      <t xml:space="preserve"> Security measures are applied during all stages of ICT system development. ICT systems are certified and accredited (or assessed and authorised) in accordance with ISM technical standards when operationalised.</t>
    </r>
  </si>
  <si>
    <r>
      <t xml:space="preserve">Embedded - </t>
    </r>
    <r>
      <rPr>
        <i/>
        <sz val="10"/>
        <color theme="1"/>
        <rFont val="Calibri"/>
        <family val="2"/>
        <scheme val="minor"/>
      </rPr>
      <t xml:space="preserve">ICT security measures, including ICT systems certification and accreditation ( or assessment of authorisation) are in accordance with the ISM technical standards. The entity excels in proactively exploring opportunities to further improve ICT security posture in response to ICT security threats. </t>
    </r>
  </si>
  <si>
    <r>
      <t xml:space="preserve">Ad hoc - </t>
    </r>
    <r>
      <rPr>
        <i/>
        <sz val="10"/>
        <color theme="1"/>
        <rFont val="Calibri"/>
        <family val="2"/>
        <scheme val="minor"/>
      </rPr>
      <t>The entity partially considers physical security in the early stages of planning, selecting, designing and modifying facilities. Facility certification, is partially in accordance with the PSPF and applicable ASIO Technical Notes. Accreditation and documentation of security zones is ad hoc.</t>
    </r>
  </si>
  <si>
    <r>
      <t>Developing - In the majority of cases t</t>
    </r>
    <r>
      <rPr>
        <i/>
        <sz val="10"/>
        <color theme="1"/>
        <rFont val="Calibri"/>
        <family val="2"/>
        <scheme val="minor"/>
      </rPr>
      <t xml:space="preserve">he entity considers physical security when planning, selecting, designing and modifying facilities in the majority of cases, with physical security requirements substantially integrating physical security requirements into all facilities. Certification and periodic review of the majority of facilities is in accordance with the PSPF and applicable ASIO Technical Notes.  </t>
    </r>
  </si>
  <si>
    <r>
      <t>Managing -</t>
    </r>
    <r>
      <rPr>
        <i/>
        <sz val="10"/>
        <color theme="1"/>
        <rFont val="Calibri"/>
        <family val="2"/>
        <scheme val="minor"/>
      </rPr>
      <t xml:space="preserve"> Physical security requirements are integrated into all stages of planning and modifying facilities. Entity facilities are certified and accredited systematically, with appropriate documentation, and  in accordance with the PSPF and applicable ASIO Technical Notes.</t>
    </r>
  </si>
  <si>
    <r>
      <t xml:space="preserve">Embedded - </t>
    </r>
    <r>
      <rPr>
        <i/>
        <sz val="10"/>
        <color theme="1"/>
        <rFont val="Calibri"/>
        <family val="2"/>
        <scheme val="minor"/>
      </rPr>
      <t>Physical security requirements are a key driver for selection, design or modification of entity facilities. The entity actively ensures systematic certification and accreditation, with appropriate documentation, of  its  facilities in accordance with the PSPF and applicable ASIO Technical notes. Required physical security upgrades of facilities are implemented as a priority.</t>
    </r>
  </si>
  <si>
    <t>Yes</t>
  </si>
  <si>
    <t>No</t>
  </si>
  <si>
    <t>For entities that are extra small and micro (with 100 or less employees) the accountable authority has appointed a Chief Security Officer (CSO) at the Senior Executive level or at the EL2 level where the EL 2: reports directly to  the accountable authority on security matters; and has sufficient authority and capability to perform the responsibilities of the CSO role.</t>
  </si>
  <si>
    <t xml:space="preserve">Does your entity access corporate or information technology services through a shared services arrangement, for example ICT services, human resources, finance/payroll, information management, mail services or publishing services). </t>
  </si>
  <si>
    <t xml:space="preserve">Detail corporate or information technology services your entity accesses through a shared services arrangement. </t>
  </si>
  <si>
    <t>Did the entity implement any alternative mitigation measures or controls to a PSPF requirement?</t>
  </si>
  <si>
    <t>Detail alternative mitigation measures or controls implemented to a PSPF control.</t>
  </si>
  <si>
    <t>Did your entity make any adjustments to your security planning to take into account the impact of COVID-19, for example considerations relating to remote working arrangements and/or the limited number of personnel available in the office?</t>
  </si>
  <si>
    <t xml:space="preserve">Detail the adjustments made to you entity’s security planning to take into account the impact of COVID-19. </t>
  </si>
  <si>
    <t>The entity provided its 2018-19 PSPF assessment report to the Attorney-General’s Department.</t>
  </si>
  <si>
    <t>The entity has reported any unmitigated security risks, or vulnerabilities in PSPF implementation that would affect cyber security to ASD.</t>
  </si>
  <si>
    <t xml:space="preserve">The entity has reported significant and reportable security incidents, at the time they occurred, to the Attorney-General’s Department through the PSPF online reporting portal where appropriate to the security classification of the incident. </t>
  </si>
  <si>
    <t>The entity has reported significant and reportable security incidents, at the time they occurred, to the relevant lead security authority or other lead entities as required.</t>
  </si>
  <si>
    <t xml:space="preserve">The entity has reported significant and reportable security incidents at the time they occurred to the affected entity. </t>
  </si>
  <si>
    <t xml:space="preserve">The entity has fulfilled its annual cyber security reporting obligations to the Australian Signals Directorate. </t>
  </si>
  <si>
    <t>The entity implemented contract management practices, over the life of the contract, to manage any changes to the provision of goods or services, and reassess security risks.</t>
  </si>
  <si>
    <t>The entity implemented appropriate security arrangements for the completion or termination of each contract. </t>
  </si>
  <si>
    <t> New questions only with maturity score, no N/A</t>
  </si>
  <si>
    <t>The entity did not share Australian Government information bearing the Australian Eyes Only (AUSTEO) caveat with a person who was not an Australian citizen, even where there was an international agreement or international arrangement in place.</t>
  </si>
  <si>
    <t>The entity (excluding applicable entities identified in the Australian Government Caveat Guidelines) did not share Australian Government information bearing the Australian Government Access Only (AGAO) caveat with a person who was not an Australian citizen, even where there was an international agreement or international arrangement in place.</t>
  </si>
  <si>
    <t>Applicable entities in accordance with the Australian Government Caveat Guideline ensured information bearing the AGAO caveat was only shared with officers or members of Five Eyes Governments on exchange, long-term posting or attachment.</t>
  </si>
  <si>
    <t>The entity has securely disposed of sensitive and classified information in accordance with the minimum protection requirements set out in PSPF Policy 8.</t>
  </si>
  <si>
    <t>The entity has security disposed of sensitive and classified information when it has passed minimum retention requirements or reaches authorised destruction dates.</t>
  </si>
  <si>
    <t>The entity has timeframes in place to update the entity's systems, processes and procedures to allow for information, including emails, to be protectively marked with the new security classification system by 1 October 2020.</t>
  </si>
  <si>
    <t xml:space="preserve">Detail timeframes to implement the new security classification system if your entity is not able to meet the 1 October 2020 implementation date. </t>
  </si>
  <si>
    <t>The entity has considered which of the remaining Strategies to Mitigate Cyber Security incidents it needed to implement in order to protect the entity.</t>
  </si>
  <si>
    <t>Which of the remaining Strategies to Mitigate Cyber Security incidents did your entity implement?</t>
  </si>
  <si>
    <t>Is your entity an authorised vetting agency?</t>
  </si>
  <si>
    <t xml:space="preserve">Does you entity have Zone Three security areas? </t>
  </si>
  <si>
    <t xml:space="preserve">Does your entity have Zone Four security areas? </t>
  </si>
  <si>
    <t>Does your entity have Zone Five security areas?</t>
  </si>
  <si>
    <t>The entity has timeframes in place to achieve the 1 August 2021 deadline for transition to a Type 1A security alarm system for the entity’s Zone Four and Five security areas.</t>
  </si>
  <si>
    <t>Detail timeframes for transition to Type 1A security alarm system from Type 1 security alarm system.</t>
  </si>
  <si>
    <t>Governance outcome maturity rational (optional)</t>
  </si>
  <si>
    <t>Information outcome maturity rational (optional)</t>
  </si>
  <si>
    <t>Personnel outcome maturity rational (optional)</t>
  </si>
  <si>
    <t>Physical outcome maturity rational (optional)</t>
  </si>
  <si>
    <t>For entities that are small and above (with 101 or more employees) the accountable authority has appointed a Chief Security Officer (CSO) at the Senior Executive Service level who is responsible for, and is empowered to make decisions about the security of the entity's people, information (including ICT) and assets.</t>
  </si>
  <si>
    <t xml:space="preserve">Did the entity vary the application of any PSPF requirements due to exceptional circumstances? </t>
  </si>
  <si>
    <t>Is the entity a lead entity?</t>
  </si>
  <si>
    <t>Lead security entities only</t>
  </si>
  <si>
    <t>Vetting agencies only</t>
  </si>
  <si>
    <t>Strategies</t>
  </si>
  <si>
    <t>Timeframes</t>
  </si>
  <si>
    <r>
      <t>The entity used the Australian Government Security Vetting Agency (AGSVA) to conduct security vetting. (</t>
    </r>
    <r>
      <rPr>
        <i/>
        <sz val="11"/>
        <color theme="1"/>
        <rFont val="Calibri"/>
        <family val="2"/>
        <scheme val="minor"/>
      </rPr>
      <t>Mark N/A if the entity is an authorised vetting agency or if the entity has not identified any positions that require a security clearance)</t>
    </r>
  </si>
  <si>
    <t>Number of active clearances subject to a waiver</t>
  </si>
  <si>
    <t>Over the reporting period, security alarm systems in Zones Three to Five were directly managed and controlled by the entity, maintained by appropriately cleared contractors, and monitored and responded to in a timely manner.</t>
  </si>
  <si>
    <r>
      <t>PSPF Policy 5: Reporting on Security and Policy 12: Eligibility and suitability of personnel require entities to report where the accountable authority has waived the citizenship or checkable background requirements for any security clearances sponsored by the entity (prefilled from Module 13)</t>
    </r>
    <r>
      <rPr>
        <sz val="10"/>
        <color theme="1"/>
        <rFont val="Calibri"/>
        <family val="2"/>
        <scheme val="minor"/>
      </rPr>
      <t>.</t>
    </r>
  </si>
  <si>
    <t>You are required to record any exceptional circumstances that resulted in the Accountable Authority varying the application of the PSPF for a limited period of time. You are also required to detail the remedial action taken to reduce risk to the entity. If there were no exceptional circumstances, enter ‘Not applicable’.
Examples of exceptional circumstances include natural disasters and emergency situations, for example the COVID-19 pandemic. Exceptional circumstances are not routine in nature or enduring.</t>
  </si>
  <si>
    <t>Maturity of security capability</t>
  </si>
  <si>
    <t xml:space="preserve">You are required to provide details on the maturity of the entity’s security capability. Security capability maturity refers to an entity's security position in relation to its specific risk environment and risk tolerances. Your summary should consider how holistically and effectively the entity:
- implements and meets the intent of the PSPF core and supporting requirements
- minimises harm to the government's people information and assets
- fosters a positive security culture
- responds to, and learns from security incidents
- understands and manages security risks
- achieves security outcomes while delivering on their business objectives. 
</t>
  </si>
  <si>
    <t>Entity's top three to five security risks</t>
  </si>
  <si>
    <t xml:space="preserve">You are required to provide details about the key risks to the entity's people, information and assets (AGD recommends listing the top three-five risks). You are also required to detail, if applicable, the measures or strategies to mitigate the identified risks. Key risks may include:
- risks identified under any of the reporting modules
- systemic or emerging risks
- significant risks not sufficiently mitigated
- significant risks that have insufficient protective security policy coverage.
</t>
  </si>
  <si>
    <t>Personnel security clearances</t>
  </si>
  <si>
    <r>
      <rPr>
        <b/>
        <sz val="11"/>
        <color theme="1"/>
        <rFont val="Calibri"/>
        <family val="2"/>
        <scheme val="minor"/>
      </rPr>
      <t>Active clearances</t>
    </r>
    <r>
      <rPr>
        <sz val="11"/>
        <color theme="1"/>
        <rFont val="Calibri"/>
        <family val="2"/>
        <scheme val="minor"/>
      </rPr>
      <t xml:space="preserve"> – include all active clearances sponsored by the entity</t>
    </r>
  </si>
  <si>
    <t>Total</t>
  </si>
  <si>
    <t>You are required to record any exceptional circumstances that resulted in the Accountable Authority varying the application of the PSPF for a limited period of time. You are also required to detail the remedial action taken to reduce risk to the entity.
Examples of exceptional circumstances include natural disasters and emergency situations for example COVID-19. Exceptional circumstances are not routine in nature or enduring.</t>
  </si>
  <si>
    <t>Enter details of exceptional circumstances here.</t>
  </si>
  <si>
    <t>A significant security incident is a deliberate, negligent or reckless action that leads, or could lead, to the loss, damage, compromise, corruption or disclosure of official resources.  Entities are required to report significant security incidents, at the time they occur, to the Attorney-General’s Department through the PSPF reporting portal if security classified PROTECTED and below. If security classified SECRET or above report, at the time they occur, via secure means. You are required to provide the following information on significant security incidents that occurred during the reporting period:
- Date of incident
- Type of security incident 
- Has the incident been reported to the Attorney General’s Department?
- Has the incident been resolved?</t>
  </si>
  <si>
    <t>This entity has reported all unmitigated security risks, security incidents or vulnerabilities in PSPF implementation to other entities whose interests or security arrangements could be affected or has assessed its maturity as developing or below for Policy 5 (reporting to affected entities). Please provide explanatory comments in the text box below.</t>
  </si>
  <si>
    <t>This entity completed the ACSC Cyber Security Survey for Commonwealth Entities or has assessed its maturity as developing or below for Policy 5 (reporting to ASD). Please provide explanatory comments in the text box below .</t>
  </si>
  <si>
    <t>This entity has reported to ASIO any significant security incidents or vulnerabilities relating to national security or has assessed its maturity as developing or below for Policy 5 (reporting to ASIO). Please provide explanatory comments in the text box below.</t>
  </si>
  <si>
    <t>Submission Comments:</t>
  </si>
  <si>
    <t>Ad Hoc</t>
  </si>
  <si>
    <t>Policy</t>
  </si>
  <si>
    <t>Maturity level for each PSPF policy</t>
  </si>
  <si>
    <t>What number of active security clearances, by security clearance type, were subject to a waiver/s (a security clearance can be subject to more than one waiver, however it is counted as a single clearance that is subject to a waiver).</t>
  </si>
  <si>
    <t>You are required to provide the planned submission date of your entity’s PSPF assessment to the relevant portfolio minister.</t>
  </si>
  <si>
    <t>You can provide additional comments to AGD with your submission. These will not be part of the assessment that is sent to your Accountable Authority or Minister. It could include, for example, advice that supplementary information has been sent on a different system.</t>
  </si>
  <si>
    <t>Enter text</t>
  </si>
  <si>
    <t>Select classification</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</si>
</sst>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1"/>
      <name val="Calibri"/>
      <family val="2"/>
      <scheme val="minor"/>
    </font>
    <font>
      <sz val="11"/>
      <color theme="0"/>
      <name val="Calibri"/>
      <family val="2"/>
      <scheme val="minor"/>
    </font>
    <font>
      <i/>
      <sz val="11"/>
      <color theme="2" tint="-0.499984740745262"/>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i/>
      <sz val="11"/>
      <color theme="1"/>
      <name val="Calibri"/>
      <family val="2"/>
      <scheme val="minor"/>
    </font>
    <font>
      <sz val="12"/>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b/>
      <i/>
      <sz val="10"/>
      <color theme="1"/>
      <name val="Calibri"/>
      <family val="2"/>
      <scheme val="minor"/>
    </font>
    <font>
      <b/>
      <sz val="18"/>
      <color theme="1"/>
      <name val="Calibri"/>
      <family val="2"/>
      <scheme val="minor"/>
    </font>
    <font>
      <b/>
      <sz val="16"/>
      <color rgb="FF404040"/>
      <name val="Calibri"/>
      <family val="2"/>
      <scheme val="minor"/>
    </font>
    <font>
      <b/>
      <sz val="14"/>
      <color rgb="FFFF0000"/>
      <name val="Calibri"/>
      <family val="2"/>
      <scheme val="minor"/>
    </font>
    <font>
      <b/>
      <sz val="24"/>
      <color theme="1"/>
      <name val="Calibri"/>
      <family val="2"/>
      <scheme val="minor"/>
    </font>
    <font>
      <sz val="10"/>
      <color theme="1"/>
      <name val="Calibri"/>
      <family val="2"/>
    </font>
    <font>
      <i/>
      <sz val="10"/>
      <color rgb="FFFF0000"/>
      <name val="Calibri"/>
      <family val="2"/>
      <scheme val="minor"/>
    </font>
    <font>
      <i/>
      <sz val="10"/>
      <color rgb="FFC00000"/>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EADCF4"/>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rgb="FFF4EDF9"/>
        <bgColor indexed="64"/>
      </patternFill>
    </fill>
    <fill>
      <patternFill patternType="solid">
        <fgColor rgb="FFF7EFFF"/>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theme="0"/>
      </bottom>
      <diagonal/>
    </border>
    <border>
      <left/>
      <right/>
      <top style="medium">
        <color theme="0"/>
      </top>
      <bottom style="medium">
        <color theme="0"/>
      </bottom>
      <diagonal/>
    </border>
    <border>
      <left/>
      <right/>
      <top style="medium">
        <color theme="0"/>
      </top>
      <bottom style="medium">
        <color indexed="64"/>
      </bottom>
      <diagonal/>
    </border>
    <border>
      <left/>
      <right/>
      <top style="medium">
        <color theme="0"/>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indexed="64"/>
      </left>
      <right style="medium">
        <color theme="0"/>
      </right>
      <top style="medium">
        <color indexed="64"/>
      </top>
      <bottom style="medium">
        <color indexed="64"/>
      </bottom>
      <diagonal/>
    </border>
    <border>
      <left style="medium">
        <color theme="0"/>
      </left>
      <right/>
      <top style="medium">
        <color indexed="64"/>
      </top>
      <bottom style="medium">
        <color indexed="64"/>
      </bottom>
      <diagonal/>
    </border>
  </borders>
  <cellStyleXfs count="1">
    <xf numFmtId="0" fontId="0" fillId="0" borderId="0"/>
  </cellStyleXfs>
  <cellXfs count="206">
    <xf numFmtId="0" fontId="0" fillId="0" borderId="0" xfId="0"/>
    <xf numFmtId="0" fontId="0" fillId="2" borderId="0" xfId="0" applyFill="1"/>
    <xf numFmtId="0" fontId="0" fillId="2" borderId="6" xfId="0" applyFill="1" applyBorder="1"/>
    <xf numFmtId="0" fontId="0" fillId="2" borderId="1" xfId="0" applyFill="1" applyBorder="1"/>
    <xf numFmtId="0" fontId="0" fillId="2" borderId="7" xfId="0" applyFill="1" applyBorder="1"/>
    <xf numFmtId="0" fontId="0" fillId="2" borderId="12" xfId="0" applyFill="1" applyBorder="1" applyAlignment="1">
      <alignment horizontal="left" vertical="top"/>
    </xf>
    <xf numFmtId="0" fontId="0" fillId="2" borderId="13" xfId="0" applyFill="1" applyBorder="1" applyAlignment="1">
      <alignment horizontal="left" vertical="top" wrapText="1"/>
    </xf>
    <xf numFmtId="0" fontId="6" fillId="2" borderId="0" xfId="0" applyFont="1" applyFill="1"/>
    <xf numFmtId="0" fontId="8" fillId="2" borderId="0" xfId="0" applyFont="1" applyFill="1"/>
    <xf numFmtId="0" fontId="4" fillId="2" borderId="0" xfId="0" applyFont="1" applyFill="1"/>
    <xf numFmtId="0" fontId="0" fillId="2" borderId="0" xfId="0" applyFill="1" applyAlignment="1">
      <alignment horizontal="left" vertical="top"/>
    </xf>
    <xf numFmtId="0" fontId="7" fillId="2" borderId="14" xfId="0" applyFont="1" applyFill="1" applyBorder="1" applyAlignment="1" applyProtection="1">
      <alignment horizontal="left" vertical="top" wrapText="1"/>
      <protection locked="0" hidden="1"/>
    </xf>
    <xf numFmtId="0" fontId="1" fillId="2" borderId="0" xfId="0" applyFont="1" applyFill="1" applyAlignment="1">
      <alignment horizontal="left" vertical="top"/>
    </xf>
    <xf numFmtId="0" fontId="1" fillId="2" borderId="0" xfId="0" applyFont="1" applyFill="1"/>
    <xf numFmtId="0" fontId="2" fillId="2" borderId="0" xfId="0" applyFont="1" applyFill="1"/>
    <xf numFmtId="0" fontId="0" fillId="5" borderId="0" xfId="0" applyFill="1"/>
    <xf numFmtId="0" fontId="1" fillId="2" borderId="0" xfId="0" applyFont="1" applyFill="1" applyAlignment="1">
      <alignment vertical="top"/>
    </xf>
    <xf numFmtId="0" fontId="1" fillId="6" borderId="13" xfId="0" applyFont="1" applyFill="1" applyBorder="1" applyAlignment="1" applyProtection="1">
      <alignment horizontal="center" vertical="top" wrapText="1"/>
      <protection locked="0"/>
    </xf>
    <xf numFmtId="0" fontId="9" fillId="2" borderId="0" xfId="0" applyFont="1" applyFill="1" applyAlignment="1">
      <alignment horizontal="left" vertical="top"/>
    </xf>
    <xf numFmtId="0" fontId="9" fillId="2" borderId="0" xfId="0" applyFont="1" applyFill="1"/>
    <xf numFmtId="0" fontId="0" fillId="8" borderId="0" xfId="0" applyFill="1"/>
    <xf numFmtId="0" fontId="10" fillId="2" borderId="0" xfId="0" applyFont="1" applyFill="1" applyAlignment="1">
      <alignment horizontal="left" vertical="top" wrapText="1"/>
    </xf>
    <xf numFmtId="0" fontId="0" fillId="0" borderId="0" xfId="0" applyAlignment="1">
      <alignment vertical="top" wrapText="1"/>
    </xf>
    <xf numFmtId="0" fontId="11" fillId="2" borderId="0" xfId="0" applyFont="1" applyFill="1" applyAlignment="1">
      <alignment horizontal="left" vertical="top" wrapText="1"/>
    </xf>
    <xf numFmtId="0" fontId="0" fillId="2" borderId="4" xfId="0" applyFill="1" applyBorder="1" applyAlignment="1" applyProtection="1">
      <alignment vertical="center"/>
    </xf>
    <xf numFmtId="0" fontId="7" fillId="2" borderId="0" xfId="0" applyFont="1" applyFill="1"/>
    <xf numFmtId="0" fontId="0" fillId="2" borderId="0" xfId="0" applyFill="1" applyBorder="1" applyAlignment="1">
      <alignment horizontal="left" vertical="top"/>
    </xf>
    <xf numFmtId="0" fontId="0" fillId="2" borderId="0" xfId="0" applyFill="1" applyBorder="1" applyAlignment="1">
      <alignment horizontal="left" vertical="top" wrapText="1"/>
    </xf>
    <xf numFmtId="0" fontId="7" fillId="2" borderId="0" xfId="0" applyFont="1" applyFill="1" applyBorder="1" applyAlignment="1" applyProtection="1">
      <alignment horizontal="left" vertical="top" wrapText="1"/>
      <protection locked="0" hidden="1"/>
    </xf>
    <xf numFmtId="0" fontId="7" fillId="5" borderId="0" xfId="0" applyFont="1" applyFill="1"/>
    <xf numFmtId="0" fontId="7" fillId="0" borderId="0" xfId="0" applyFont="1"/>
    <xf numFmtId="0" fontId="0" fillId="2" borderId="0" xfId="0" applyFont="1" applyFill="1" applyAlignment="1">
      <alignment horizontal="left" vertical="top" wrapText="1"/>
    </xf>
    <xf numFmtId="0" fontId="1" fillId="2" borderId="0" xfId="0" applyFont="1" applyFill="1" applyAlignment="1">
      <alignment horizontal="left" vertical="top" wrapText="1"/>
    </xf>
    <xf numFmtId="0" fontId="1" fillId="2" borderId="16" xfId="0" applyFont="1" applyFill="1" applyBorder="1" applyAlignment="1">
      <alignment horizontal="left" vertical="top" wrapText="1"/>
    </xf>
    <xf numFmtId="0" fontId="1" fillId="2" borderId="16" xfId="0" applyFont="1" applyFill="1" applyBorder="1"/>
    <xf numFmtId="0" fontId="0" fillId="2" borderId="8" xfId="0" applyFill="1" applyBorder="1" applyAlignment="1">
      <alignment horizontal="left" indent="6"/>
    </xf>
    <xf numFmtId="0" fontId="0" fillId="2" borderId="20" xfId="0" applyFill="1" applyBorder="1" applyAlignment="1">
      <alignment horizontal="left" indent="6"/>
    </xf>
    <xf numFmtId="0" fontId="0" fillId="2" borderId="18" xfId="0" applyFill="1" applyBorder="1" applyAlignment="1">
      <alignment horizontal="left" indent="6"/>
    </xf>
    <xf numFmtId="0" fontId="1" fillId="2" borderId="9" xfId="0" applyFont="1" applyFill="1" applyBorder="1" applyAlignment="1" applyProtection="1">
      <alignment horizontal="center" vertical="center"/>
    </xf>
    <xf numFmtId="0" fontId="5" fillId="0" borderId="0" xfId="0" applyFont="1"/>
    <xf numFmtId="0" fontId="4" fillId="2" borderId="12" xfId="0" applyFont="1" applyFill="1" applyBorder="1"/>
    <xf numFmtId="0" fontId="0" fillId="2" borderId="13" xfId="0" applyFill="1" applyBorder="1"/>
    <xf numFmtId="0" fontId="5" fillId="2" borderId="0" xfId="0" applyFont="1" applyFill="1" applyAlignment="1">
      <alignment vertical="top"/>
    </xf>
    <xf numFmtId="0" fontId="13" fillId="2" borderId="0" xfId="0" applyFont="1" applyFill="1"/>
    <xf numFmtId="0" fontId="0" fillId="2" borderId="5" xfId="0" applyFill="1" applyBorder="1"/>
    <xf numFmtId="0" fontId="1" fillId="2" borderId="24" xfId="0" applyFont="1" applyFill="1" applyBorder="1" applyAlignment="1">
      <alignment horizontal="center"/>
    </xf>
    <xf numFmtId="0" fontId="1" fillId="2" borderId="25" xfId="0" applyFont="1" applyFill="1" applyBorder="1" applyAlignment="1">
      <alignment horizontal="center"/>
    </xf>
    <xf numFmtId="0" fontId="14" fillId="0" borderId="0" xfId="0" applyFont="1" applyAlignment="1">
      <alignment vertical="center"/>
    </xf>
    <xf numFmtId="0" fontId="0" fillId="2" borderId="0" xfId="0" applyFill="1" applyAlignment="1">
      <alignment horizontal="left" vertical="center" indent="1"/>
    </xf>
    <xf numFmtId="0" fontId="0" fillId="2" borderId="0" xfId="0" applyFill="1" applyAlignment="1">
      <alignment horizontal="right" vertical="top"/>
    </xf>
    <xf numFmtId="0" fontId="0" fillId="2" borderId="0" xfId="0" applyFill="1" applyAlignment="1">
      <alignment horizontal="left" vertical="center" indent="3"/>
    </xf>
    <xf numFmtId="0" fontId="1" fillId="4" borderId="15" xfId="0" applyFont="1" applyFill="1" applyBorder="1" applyAlignment="1" applyProtection="1">
      <alignment vertical="center" wrapText="1"/>
      <protection locked="0"/>
    </xf>
    <xf numFmtId="0" fontId="0" fillId="2" borderId="11" xfId="0" applyFill="1" applyBorder="1" applyProtection="1"/>
    <xf numFmtId="0" fontId="0" fillId="0" borderId="0" xfId="0" applyProtection="1"/>
    <xf numFmtId="0" fontId="5" fillId="2" borderId="5" xfId="0" applyFont="1" applyFill="1" applyBorder="1" applyAlignment="1" applyProtection="1">
      <alignment vertical="center"/>
    </xf>
    <xf numFmtId="0" fontId="0" fillId="0" borderId="6" xfId="0" applyBorder="1" applyProtection="1"/>
    <xf numFmtId="0" fontId="0" fillId="2" borderId="6" xfId="0" applyFill="1" applyBorder="1" applyProtection="1"/>
    <xf numFmtId="0" fontId="0" fillId="2" borderId="1" xfId="0" applyFill="1" applyBorder="1" applyProtection="1"/>
    <xf numFmtId="0" fontId="4" fillId="2" borderId="7" xfId="0" applyFont="1" applyFill="1" applyBorder="1" applyProtection="1"/>
    <xf numFmtId="0" fontId="0" fillId="2" borderId="0" xfId="0" applyFill="1" applyBorder="1" applyProtection="1"/>
    <xf numFmtId="0" fontId="0" fillId="2" borderId="2" xfId="0" applyFill="1" applyBorder="1" applyProtection="1"/>
    <xf numFmtId="0" fontId="3" fillId="2" borderId="7" xfId="0" applyFont="1" applyFill="1" applyBorder="1" applyAlignment="1" applyProtection="1">
      <alignment wrapText="1"/>
    </xf>
    <xf numFmtId="0" fontId="1" fillId="2" borderId="0" xfId="0" applyFont="1" applyFill="1" applyBorder="1" applyAlignment="1" applyProtection="1">
      <alignment horizontal="center"/>
    </xf>
    <xf numFmtId="0" fontId="0" fillId="2" borderId="0" xfId="0" applyFill="1" applyBorder="1" applyAlignment="1" applyProtection="1">
      <alignment horizontal="center"/>
    </xf>
    <xf numFmtId="0" fontId="1" fillId="2" borderId="0" xfId="0" applyFont="1" applyFill="1" applyBorder="1" applyAlignment="1" applyProtection="1">
      <alignment horizontal="center" wrapText="1"/>
    </xf>
    <xf numFmtId="0" fontId="1" fillId="2" borderId="2" xfId="0" applyFont="1" applyFill="1" applyBorder="1" applyAlignment="1" applyProtection="1">
      <alignment horizontal="center" wrapText="1"/>
    </xf>
    <xf numFmtId="0" fontId="0" fillId="2" borderId="8" xfId="0" applyFill="1" applyBorder="1" applyAlignment="1" applyProtection="1">
      <alignment vertical="center"/>
    </xf>
    <xf numFmtId="0" fontId="0" fillId="2" borderId="0" xfId="0" applyFill="1" applyBorder="1" applyAlignment="1" applyProtection="1">
      <alignment vertical="center"/>
    </xf>
    <xf numFmtId="0" fontId="0" fillId="0" borderId="0" xfId="0" applyAlignment="1" applyProtection="1">
      <alignment vertical="center"/>
    </xf>
    <xf numFmtId="0" fontId="0" fillId="2" borderId="7" xfId="0" applyFill="1" applyBorder="1" applyProtection="1"/>
    <xf numFmtId="0" fontId="1" fillId="3" borderId="4" xfId="0" applyFont="1" applyFill="1" applyBorder="1" applyAlignment="1" applyProtection="1">
      <alignment horizontal="center" vertical="center"/>
    </xf>
    <xf numFmtId="0" fontId="2" fillId="2" borderId="0" xfId="0" applyFont="1" applyFill="1" applyBorder="1" applyProtection="1"/>
    <xf numFmtId="0" fontId="6" fillId="2" borderId="7" xfId="0" applyFont="1" applyFill="1" applyBorder="1" applyAlignment="1" applyProtection="1">
      <alignment horizontal="right"/>
    </xf>
    <xf numFmtId="0" fontId="3" fillId="2" borderId="10" xfId="0" applyFont="1" applyFill="1" applyBorder="1" applyProtection="1"/>
    <xf numFmtId="0" fontId="0" fillId="2" borderId="3" xfId="0" applyFill="1" applyBorder="1" applyProtection="1"/>
    <xf numFmtId="0" fontId="1" fillId="2" borderId="0" xfId="0" applyFont="1" applyFill="1" applyAlignment="1">
      <alignment horizontal="left" vertical="top" wrapText="1"/>
    </xf>
    <xf numFmtId="0" fontId="15" fillId="2" borderId="0" xfId="0" applyFont="1" applyFill="1" applyAlignment="1">
      <alignment horizontal="right"/>
    </xf>
    <xf numFmtId="0" fontId="10" fillId="2" borderId="14" xfId="0" applyFont="1" applyFill="1" applyBorder="1" applyAlignment="1" applyProtection="1">
      <alignment horizontal="left" vertical="top" wrapText="1"/>
      <protection locked="0" hidden="1"/>
    </xf>
    <xf numFmtId="0" fontId="9" fillId="2" borderId="12"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22" xfId="0" applyFont="1" applyFill="1" applyBorder="1" applyAlignment="1">
      <alignment horizontal="center"/>
    </xf>
    <xf numFmtId="0" fontId="9" fillId="2" borderId="23" xfId="0" applyFont="1" applyFill="1" applyBorder="1" applyAlignment="1">
      <alignment horizontal="center"/>
    </xf>
    <xf numFmtId="0" fontId="9" fillId="2" borderId="14" xfId="0" applyFont="1" applyFill="1" applyBorder="1" applyAlignment="1">
      <alignment horizontal="center"/>
    </xf>
    <xf numFmtId="0" fontId="1" fillId="2" borderId="15" xfId="0" applyFont="1" applyFill="1" applyBorder="1" applyAlignment="1">
      <alignment horizontal="center" vertical="top"/>
    </xf>
    <xf numFmtId="0" fontId="1" fillId="4" borderId="15" xfId="0" applyFont="1" applyFill="1" applyBorder="1" applyAlignment="1" applyProtection="1">
      <alignment horizontal="center"/>
      <protection locked="0"/>
    </xf>
    <xf numFmtId="0" fontId="13" fillId="2" borderId="0" xfId="0" applyFont="1" applyFill="1" applyAlignment="1">
      <alignment horizontal="center"/>
    </xf>
    <xf numFmtId="0" fontId="5" fillId="2" borderId="0" xfId="0" applyFont="1" applyFill="1"/>
    <xf numFmtId="14" fontId="9" fillId="4" borderId="15" xfId="0" applyNumberFormat="1" applyFont="1" applyFill="1" applyBorder="1" applyProtection="1">
      <protection locked="0"/>
    </xf>
    <xf numFmtId="0" fontId="9" fillId="2" borderId="17" xfId="0" applyFont="1" applyFill="1" applyBorder="1" applyAlignment="1">
      <alignment horizontal="center" vertical="top" wrapText="1"/>
    </xf>
    <xf numFmtId="0" fontId="1" fillId="2" borderId="16" xfId="0" applyFont="1" applyFill="1" applyBorder="1" applyAlignment="1">
      <alignment horizontal="left" wrapText="1"/>
    </xf>
    <xf numFmtId="0" fontId="10" fillId="2" borderId="0" xfId="0" applyFont="1" applyFill="1" applyAlignment="1">
      <alignment vertical="top"/>
    </xf>
    <xf numFmtId="0" fontId="0" fillId="7" borderId="9" xfId="0" applyFont="1" applyFill="1" applyBorder="1" applyAlignment="1" applyProtection="1">
      <alignment horizontal="right" vertical="top" wrapText="1"/>
      <protection locked="0"/>
    </xf>
    <xf numFmtId="0" fontId="0" fillId="7" borderId="21" xfId="0" applyFont="1" applyFill="1" applyBorder="1" applyAlignment="1" applyProtection="1">
      <alignment horizontal="right" vertical="top" wrapText="1"/>
      <protection locked="0"/>
    </xf>
    <xf numFmtId="0" fontId="0" fillId="7" borderId="19" xfId="0" applyFont="1" applyFill="1" applyBorder="1" applyAlignment="1" applyProtection="1">
      <alignment horizontal="right" vertical="top" wrapText="1"/>
      <protection locked="0"/>
    </xf>
    <xf numFmtId="0" fontId="10" fillId="2" borderId="0" xfId="0" applyFont="1" applyFill="1" applyBorder="1" applyAlignment="1" applyProtection="1">
      <alignment horizontal="left" vertical="top" wrapText="1"/>
      <protection locked="0" hidden="1"/>
    </xf>
    <xf numFmtId="0" fontId="4" fillId="7" borderId="14" xfId="0" applyFont="1" applyFill="1" applyBorder="1" applyAlignment="1" applyProtection="1">
      <alignment horizontal="center"/>
      <protection locked="0"/>
    </xf>
    <xf numFmtId="0" fontId="0" fillId="9" borderId="0" xfId="0" applyFill="1"/>
    <xf numFmtId="0" fontId="0" fillId="9" borderId="0" xfId="0" applyFill="1" applyAlignment="1">
      <alignment vertical="top"/>
    </xf>
    <xf numFmtId="0" fontId="0" fillId="9" borderId="0" xfId="0" applyFill="1" applyAlignment="1">
      <alignment horizontal="right" vertical="top"/>
    </xf>
    <xf numFmtId="0" fontId="9" fillId="9" borderId="0" xfId="0" quotePrefix="1" applyFont="1" applyFill="1" applyAlignment="1">
      <alignment horizontal="right" vertical="top"/>
    </xf>
    <xf numFmtId="0" fontId="9" fillId="9" borderId="0" xfId="0" applyFont="1" applyFill="1" applyAlignment="1">
      <alignment vertical="top"/>
    </xf>
    <xf numFmtId="0" fontId="9" fillId="8" borderId="0" xfId="0" applyFont="1" applyFill="1"/>
    <xf numFmtId="0" fontId="9" fillId="0" borderId="0" xfId="0" applyFont="1"/>
    <xf numFmtId="0" fontId="9" fillId="9" borderId="0" xfId="0" quotePrefix="1" applyFont="1" applyFill="1" applyAlignment="1">
      <alignment horizontal="left" vertical="top"/>
    </xf>
    <xf numFmtId="0" fontId="9" fillId="9" borderId="0" xfId="0" applyFont="1" applyFill="1"/>
    <xf numFmtId="0" fontId="10" fillId="9" borderId="0" xfId="0" quotePrefix="1" applyFont="1" applyFill="1" applyAlignment="1">
      <alignment horizontal="left" vertical="top" indent="2"/>
    </xf>
    <xf numFmtId="0" fontId="0" fillId="2" borderId="0" xfId="0" applyFill="1" applyAlignment="1">
      <alignment wrapText="1"/>
    </xf>
    <xf numFmtId="0" fontId="0" fillId="2" borderId="12" xfId="0" applyFill="1" applyBorder="1" applyAlignment="1">
      <alignment horizontal="left" vertical="top" wrapText="1"/>
    </xf>
    <xf numFmtId="0" fontId="0" fillId="5" borderId="0" xfId="0" applyFill="1" applyAlignment="1">
      <alignment wrapText="1"/>
    </xf>
    <xf numFmtId="0" fontId="0" fillId="0" borderId="0" xfId="0" applyAlignment="1">
      <alignment wrapText="1"/>
    </xf>
    <xf numFmtId="0" fontId="0" fillId="0" borderId="13" xfId="0" applyFill="1" applyBorder="1" applyAlignment="1">
      <alignment horizontal="left" vertical="top" wrapText="1"/>
    </xf>
    <xf numFmtId="0" fontId="1" fillId="0" borderId="13" xfId="0" applyFont="1" applyFill="1" applyBorder="1" applyAlignment="1" applyProtection="1">
      <alignment horizontal="center" vertical="top" wrapText="1"/>
      <protection locked="0"/>
    </xf>
    <xf numFmtId="0" fontId="0" fillId="8" borderId="0" xfId="0" applyFill="1" applyAlignment="1">
      <alignment wrapText="1"/>
    </xf>
    <xf numFmtId="0" fontId="10" fillId="2" borderId="11" xfId="0" applyFont="1" applyFill="1" applyBorder="1" applyAlignment="1">
      <alignment horizontal="left" vertical="top" wrapText="1"/>
    </xf>
    <xf numFmtId="0" fontId="10" fillId="0" borderId="14" xfId="0" applyFont="1" applyFill="1" applyBorder="1" applyAlignment="1" applyProtection="1">
      <alignment horizontal="left" vertical="top" wrapText="1"/>
      <protection locked="0" hidden="1"/>
    </xf>
    <xf numFmtId="0" fontId="0" fillId="5" borderId="0" xfId="0" applyFont="1" applyFill="1"/>
    <xf numFmtId="0" fontId="18" fillId="2" borderId="0" xfId="0" applyFont="1" applyFill="1" applyAlignment="1">
      <alignment horizontal="left" vertical="top"/>
    </xf>
    <xf numFmtId="0" fontId="19" fillId="0" borderId="0" xfId="0" applyFont="1" applyFill="1" applyAlignment="1">
      <alignment horizontal="left" vertical="top"/>
    </xf>
    <xf numFmtId="0" fontId="19" fillId="2" borderId="0" xfId="0" applyFont="1" applyFill="1" applyAlignment="1">
      <alignment horizontal="left" vertical="top"/>
    </xf>
    <xf numFmtId="0" fontId="1" fillId="0" borderId="26" xfId="0" applyFont="1" applyFill="1" applyBorder="1" applyAlignment="1" applyProtection="1">
      <alignment horizontal="center" vertical="top" wrapText="1"/>
      <protection locked="0"/>
    </xf>
    <xf numFmtId="0" fontId="1" fillId="0" borderId="27" xfId="0" applyFont="1" applyFill="1" applyBorder="1" applyAlignment="1" applyProtection="1">
      <alignment horizontal="center" vertical="top" wrapText="1"/>
      <protection locked="0"/>
    </xf>
    <xf numFmtId="0" fontId="1" fillId="0" borderId="28" xfId="0" applyFont="1" applyFill="1" applyBorder="1" applyAlignment="1" applyProtection="1">
      <alignment horizontal="center" vertical="top" wrapText="1"/>
      <protection locked="0"/>
    </xf>
    <xf numFmtId="0" fontId="1" fillId="0" borderId="29" xfId="0" applyFont="1" applyFill="1" applyBorder="1" applyAlignment="1" applyProtection="1">
      <alignment horizontal="center" vertical="top" wrapText="1"/>
      <protection locked="0"/>
    </xf>
    <xf numFmtId="0" fontId="1" fillId="2" borderId="28" xfId="0" applyFont="1" applyFill="1" applyBorder="1"/>
    <xf numFmtId="0" fontId="10" fillId="2" borderId="28" xfId="0" applyFont="1" applyFill="1" applyBorder="1" applyAlignment="1">
      <alignment horizontal="left" vertical="top" wrapText="1"/>
    </xf>
    <xf numFmtId="0" fontId="1" fillId="2" borderId="11" xfId="0" applyFont="1" applyFill="1" applyBorder="1"/>
    <xf numFmtId="0" fontId="0" fillId="2" borderId="0" xfId="0" applyFill="1" applyBorder="1"/>
    <xf numFmtId="0" fontId="1" fillId="2" borderId="0" xfId="0" applyFont="1" applyFill="1" applyAlignment="1">
      <alignment horizontal="left" vertical="top" wrapText="1"/>
    </xf>
    <xf numFmtId="0" fontId="0" fillId="8" borderId="0" xfId="0" applyFont="1" applyFill="1"/>
    <xf numFmtId="0" fontId="1" fillId="2" borderId="5" xfId="0" applyFont="1" applyFill="1" applyBorder="1"/>
    <xf numFmtId="0" fontId="1" fillId="0" borderId="5" xfId="0" applyFont="1" applyBorder="1"/>
    <xf numFmtId="0" fontId="0" fillId="2" borderId="15" xfId="0" applyFill="1" applyBorder="1"/>
    <xf numFmtId="0" fontId="0" fillId="2" borderId="0" xfId="0" applyFill="1" applyAlignment="1">
      <alignment horizontal="right" vertical="top" indent="1"/>
    </xf>
    <xf numFmtId="0" fontId="0" fillId="2" borderId="0" xfId="0" applyFill="1" applyAlignment="1">
      <alignment horizontal="center" vertical="top"/>
    </xf>
    <xf numFmtId="0" fontId="1" fillId="4" borderId="30" xfId="0" applyFont="1" applyFill="1" applyBorder="1" applyAlignment="1" applyProtection="1">
      <alignment vertical="top" wrapText="1"/>
      <protection locked="0"/>
    </xf>
    <xf numFmtId="0" fontId="1" fillId="4" borderId="15" xfId="0" applyFont="1" applyFill="1" applyBorder="1" applyAlignment="1" applyProtection="1">
      <alignment vertical="top" wrapText="1"/>
      <protection locked="0"/>
    </xf>
    <xf numFmtId="0" fontId="1" fillId="4" borderId="31" xfId="0" applyFont="1" applyFill="1" applyBorder="1" applyAlignment="1" applyProtection="1">
      <alignment horizontal="center" vertical="center"/>
    </xf>
    <xf numFmtId="0" fontId="2" fillId="0" borderId="0" xfId="0" applyFont="1" applyBorder="1"/>
    <xf numFmtId="0" fontId="2" fillId="0" borderId="0" xfId="0" quotePrefix="1" applyFont="1" applyBorder="1"/>
    <xf numFmtId="0" fontId="1" fillId="2" borderId="0" xfId="0" applyFont="1" applyFill="1" applyAlignment="1">
      <alignment horizontal="left" vertical="top" wrapText="1"/>
    </xf>
    <xf numFmtId="0" fontId="0" fillId="4" borderId="12" xfId="0" applyFill="1" applyBorder="1" applyAlignment="1">
      <alignment horizontal="right" vertical="top" indent="1"/>
    </xf>
    <xf numFmtId="0" fontId="0" fillId="4" borderId="13" xfId="0" applyFill="1" applyBorder="1" applyAlignment="1">
      <alignment horizontal="right" vertical="top" indent="1"/>
    </xf>
    <xf numFmtId="0" fontId="0" fillId="4" borderId="14" xfId="0" applyFill="1" applyBorder="1" applyAlignment="1">
      <alignment horizontal="right" vertical="top" indent="1"/>
    </xf>
    <xf numFmtId="0" fontId="0" fillId="2" borderId="12" xfId="0" applyFill="1" applyBorder="1" applyAlignment="1">
      <alignment horizontal="left"/>
    </xf>
    <xf numFmtId="0" fontId="0" fillId="2" borderId="14" xfId="0" applyFill="1" applyBorder="1" applyAlignment="1">
      <alignment horizontal="left"/>
    </xf>
    <xf numFmtId="0" fontId="7" fillId="4" borderId="12" xfId="0" applyFont="1"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0" fillId="4" borderId="14" xfId="0" applyFill="1" applyBorder="1" applyAlignment="1" applyProtection="1">
      <alignment horizontal="left" vertical="top" wrapText="1"/>
      <protection locked="0"/>
    </xf>
    <xf numFmtId="0" fontId="0" fillId="2" borderId="0" xfId="0" applyFill="1" applyAlignment="1">
      <alignment horizontal="left" vertical="center" wrapText="1" indent="3"/>
    </xf>
    <xf numFmtId="0" fontId="0" fillId="2" borderId="2" xfId="0" applyFill="1" applyBorder="1" applyAlignment="1">
      <alignment horizontal="left" vertical="center" wrapText="1" indent="3"/>
    </xf>
    <xf numFmtId="0" fontId="15" fillId="2" borderId="0" xfId="0" applyFont="1" applyFill="1" applyAlignment="1">
      <alignment horizontal="center"/>
    </xf>
    <xf numFmtId="0" fontId="10" fillId="2" borderId="10" xfId="0" applyFont="1" applyFill="1" applyBorder="1" applyAlignment="1">
      <alignment horizontal="left" vertical="top" wrapText="1" indent="2"/>
    </xf>
    <xf numFmtId="0" fontId="10" fillId="2" borderId="11" xfId="0" applyFont="1" applyFill="1" applyBorder="1" applyAlignment="1">
      <alignment horizontal="left" vertical="top" wrapText="1" indent="2"/>
    </xf>
    <xf numFmtId="0" fontId="10" fillId="2" borderId="3" xfId="0" applyFont="1" applyFill="1" applyBorder="1" applyAlignment="1">
      <alignment horizontal="left" vertical="top" wrapText="1" indent="2"/>
    </xf>
    <xf numFmtId="0" fontId="10" fillId="2" borderId="11"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3" xfId="0" applyFont="1" applyFill="1" applyBorder="1" applyAlignment="1">
      <alignment horizontal="left" vertical="top" wrapText="1"/>
    </xf>
    <xf numFmtId="0" fontId="0" fillId="2" borderId="15" xfId="0" applyFill="1" applyBorder="1"/>
    <xf numFmtId="0" fontId="1" fillId="2" borderId="12" xfId="0" applyFont="1" applyFill="1" applyBorder="1" applyAlignment="1">
      <alignment horizontal="center"/>
    </xf>
    <xf numFmtId="0" fontId="1" fillId="2" borderId="13" xfId="0" applyFont="1" applyFill="1" applyBorder="1" applyAlignment="1">
      <alignment horizontal="center"/>
    </xf>
    <xf numFmtId="0" fontId="1" fillId="2" borderId="14" xfId="0" applyFont="1" applyFill="1" applyBorder="1" applyAlignment="1">
      <alignment horizontal="center"/>
    </xf>
    <xf numFmtId="0" fontId="0" fillId="2" borderId="12" xfId="0" applyFont="1" applyFill="1" applyBorder="1" applyAlignment="1">
      <alignment horizontal="left" vertical="top"/>
    </xf>
    <xf numFmtId="0" fontId="0" fillId="2" borderId="13" xfId="0" applyFont="1" applyFill="1" applyBorder="1" applyAlignment="1">
      <alignment horizontal="left" vertical="top"/>
    </xf>
    <xf numFmtId="0" fontId="0" fillId="2" borderId="14" xfId="0" applyFont="1" applyFill="1" applyBorder="1" applyAlignment="1">
      <alignment horizontal="left" vertical="top"/>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7"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9" fillId="7" borderId="12" xfId="0" applyFont="1" applyFill="1" applyBorder="1" applyAlignment="1" applyProtection="1">
      <alignment horizontal="center" vertical="top"/>
      <protection locked="0"/>
    </xf>
    <xf numFmtId="0" fontId="9" fillId="7" borderId="13" xfId="0" applyFont="1" applyFill="1" applyBorder="1" applyAlignment="1" applyProtection="1">
      <alignment horizontal="center" vertical="top"/>
      <protection locked="0"/>
    </xf>
    <xf numFmtId="0" fontId="9" fillId="7" borderId="14" xfId="0" applyFont="1" applyFill="1" applyBorder="1" applyAlignment="1" applyProtection="1">
      <alignment horizontal="center" vertical="top"/>
      <protection locked="0"/>
    </xf>
    <xf numFmtId="0" fontId="16" fillId="2" borderId="0" xfId="0" quotePrefix="1" applyFont="1" applyFill="1" applyAlignment="1">
      <alignment horizontal="center"/>
    </xf>
    <xf numFmtId="0" fontId="16" fillId="2" borderId="0" xfId="0" applyFont="1" applyFill="1" applyAlignment="1">
      <alignment horizontal="center"/>
    </xf>
    <xf numFmtId="0" fontId="15" fillId="2" borderId="0" xfId="0" applyFont="1" applyFill="1" applyBorder="1" applyAlignment="1" applyProtection="1">
      <alignment horizontal="center"/>
    </xf>
    <xf numFmtId="0" fontId="15" fillId="2" borderId="11" xfId="0" applyFont="1" applyFill="1" applyBorder="1" applyAlignment="1">
      <alignment horizontal="center"/>
    </xf>
    <xf numFmtId="0" fontId="15" fillId="2" borderId="6" xfId="0" applyFont="1" applyFill="1" applyBorder="1" applyAlignment="1">
      <alignment horizontal="center"/>
    </xf>
    <xf numFmtId="0" fontId="0" fillId="7" borderId="12" xfId="0" applyFont="1" applyFill="1" applyBorder="1" applyAlignment="1" applyProtection="1">
      <alignment horizontal="left" vertical="top" wrapText="1"/>
      <protection locked="0"/>
    </xf>
    <xf numFmtId="0" fontId="0" fillId="7" borderId="13" xfId="0" applyFont="1" applyFill="1" applyBorder="1" applyAlignment="1" applyProtection="1">
      <alignment horizontal="left" vertical="top" wrapText="1"/>
      <protection locked="0"/>
    </xf>
    <xf numFmtId="0" fontId="0" fillId="7" borderId="14" xfId="0" applyFont="1" applyFill="1" applyBorder="1" applyAlignment="1" applyProtection="1">
      <alignment horizontal="left" vertical="top" wrapText="1"/>
      <protection locked="0"/>
    </xf>
    <xf numFmtId="0" fontId="10" fillId="2" borderId="0" xfId="0" applyFont="1" applyFill="1" applyBorder="1" applyAlignment="1">
      <alignment horizontal="left" vertical="top" wrapText="1"/>
    </xf>
    <xf numFmtId="0" fontId="10" fillId="2" borderId="0" xfId="0" applyFont="1" applyFill="1" applyAlignment="1">
      <alignment horizontal="left" vertical="top" wrapText="1"/>
    </xf>
    <xf numFmtId="0" fontId="0" fillId="6" borderId="12" xfId="0" applyFill="1" applyBorder="1" applyAlignment="1" applyProtection="1">
      <alignment horizontal="left" vertical="top" wrapText="1"/>
      <protection locked="0"/>
    </xf>
    <xf numFmtId="0" fontId="0" fillId="6" borderId="13" xfId="0" applyFill="1" applyBorder="1" applyAlignment="1" applyProtection="1">
      <alignment horizontal="left" vertical="top" wrapText="1"/>
      <protection locked="0"/>
    </xf>
    <xf numFmtId="0" fontId="0" fillId="6" borderId="14" xfId="0" applyFill="1" applyBorder="1" applyAlignment="1" applyProtection="1">
      <alignment horizontal="left" vertical="top" wrapText="1"/>
      <protection locked="0"/>
    </xf>
    <xf numFmtId="0" fontId="10" fillId="0" borderId="0" xfId="0" applyFont="1" applyBorder="1" applyAlignment="1">
      <alignment horizontal="left" vertical="top" wrapText="1"/>
    </xf>
    <xf numFmtId="0" fontId="11" fillId="2" borderId="0" xfId="0" applyFont="1" applyFill="1" applyAlignment="1">
      <alignment horizontal="left" vertical="top" wrapText="1"/>
    </xf>
    <xf numFmtId="0" fontId="9" fillId="2" borderId="0" xfId="0" applyFont="1" applyFill="1" applyAlignment="1">
      <alignment horizontal="left" vertical="top" wrapText="1"/>
    </xf>
    <xf numFmtId="0" fontId="10" fillId="0" borderId="0" xfId="0" applyFont="1" applyAlignment="1">
      <alignment horizontal="left" vertical="top" wrapText="1"/>
    </xf>
    <xf numFmtId="0" fontId="10" fillId="2" borderId="12" xfId="0" applyFont="1" applyFill="1" applyBorder="1" applyAlignment="1">
      <alignment horizontal="right" vertical="top" wrapText="1"/>
    </xf>
    <xf numFmtId="0" fontId="10" fillId="2" borderId="14" xfId="0" applyFont="1" applyFill="1" applyBorder="1" applyAlignment="1">
      <alignment horizontal="right" vertical="top" wrapText="1"/>
    </xf>
    <xf numFmtId="0" fontId="20" fillId="8" borderId="0" xfId="0" applyFont="1" applyFill="1"/>
    <xf numFmtId="0" fontId="1" fillId="0" borderId="32" xfId="0" applyFont="1" applyBorder="1"/>
    <xf numFmtId="0" fontId="0" fillId="2" borderId="32" xfId="0" applyFill="1" applyBorder="1"/>
    <xf numFmtId="0" fontId="0" fillId="0" borderId="32" xfId="0" applyBorder="1" applyAlignment="1">
      <alignment vertical="top" wrapText="1"/>
    </xf>
    <xf numFmtId="0" fontId="0" fillId="0" borderId="12" xfId="0" applyFill="1" applyBorder="1" applyAlignment="1">
      <alignment horizontal="left" vertical="top"/>
    </xf>
    <xf numFmtId="0" fontId="0" fillId="0" borderId="12" xfId="0" applyFill="1" applyBorder="1" applyAlignment="1">
      <alignment horizontal="left" vertical="top" wrapText="1"/>
    </xf>
    <xf numFmtId="0" fontId="10" fillId="0" borderId="14" xfId="0" quotePrefix="1" applyFont="1" applyFill="1" applyBorder="1" applyAlignment="1" applyProtection="1">
      <alignment horizontal="left" vertical="top" wrapText="1"/>
      <protection locked="0" hidden="1"/>
    </xf>
    <xf numFmtId="0" fontId="1" fillId="0" borderId="33" xfId="0" applyFont="1" applyFill="1" applyBorder="1" applyAlignment="1" applyProtection="1">
      <alignment horizontal="center" vertical="top" wrapText="1"/>
      <protection locked="0"/>
    </xf>
    <xf numFmtId="0" fontId="10" fillId="0" borderId="34" xfId="0" applyFont="1" applyFill="1" applyBorder="1" applyAlignment="1" applyProtection="1">
      <alignment horizontal="left" vertical="top" wrapText="1"/>
      <protection locked="0" hidden="1"/>
    </xf>
    <xf numFmtId="0" fontId="1" fillId="7" borderId="13" xfId="0" applyFont="1" applyFill="1" applyBorder="1" applyAlignment="1" applyProtection="1">
      <alignment horizontal="center" vertical="top" wrapText="1"/>
      <protection locked="0"/>
    </xf>
    <xf numFmtId="0" fontId="1" fillId="0" borderId="35" xfId="0" applyFont="1" applyFill="1" applyBorder="1" applyAlignment="1" applyProtection="1">
      <alignment horizontal="center" vertical="top" wrapText="1"/>
      <protection locked="0"/>
    </xf>
    <xf numFmtId="0" fontId="0" fillId="0" borderId="36" xfId="0" applyFill="1" applyBorder="1" applyAlignment="1">
      <alignment horizontal="left" vertical="top"/>
    </xf>
    <xf numFmtId="0" fontId="0" fillId="0" borderId="37" xfId="0" applyFill="1" applyBorder="1" applyAlignment="1">
      <alignment horizontal="left" vertical="top" wrapText="1"/>
    </xf>
    <xf numFmtId="0" fontId="0" fillId="0" borderId="35" xfId="0" applyFill="1" applyBorder="1" applyAlignment="1">
      <alignment horizontal="left" vertical="top" wrapText="1"/>
    </xf>
  </cellXfs>
  <cellStyles count="1">
    <cellStyle name="Normal" xfId="0" builtinId="0"/>
  </cellStyles>
  <dxfs count="10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7EFF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7EFFF"/>
        </patternFill>
      </fill>
    </dxf>
    <dxf>
      <fill>
        <patternFill>
          <bgColor rgb="FFF7EFF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7EFFF"/>
        </patternFill>
      </fill>
    </dxf>
    <dxf>
      <fill>
        <patternFill>
          <bgColor rgb="FFF7EFFF"/>
        </patternFill>
      </fill>
    </dxf>
    <dxf>
      <fill>
        <patternFill>
          <bgColor rgb="FFF7EFFF"/>
        </patternFill>
      </fill>
    </dxf>
    <dxf>
      <fill>
        <patternFill>
          <bgColor rgb="FFF7EFF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7EFFF"/>
        </patternFill>
      </fill>
    </dxf>
    <dxf>
      <fill>
        <patternFill>
          <bgColor rgb="FFF7EFFF"/>
        </patternFill>
      </fill>
    </dxf>
    <dxf>
      <fill>
        <patternFill>
          <bgColor rgb="FFF7EFF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7EFFF"/>
        </patternFill>
      </fill>
    </dxf>
    <dxf>
      <fill>
        <patternFill>
          <bgColor rgb="FFF7EFFF"/>
        </patternFill>
      </fill>
    </dxf>
    <dxf>
      <fill>
        <patternFill>
          <bgColor rgb="FFF7EFF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7EFFF"/>
        </patternFill>
      </fill>
    </dxf>
    <dxf>
      <fill>
        <patternFill>
          <bgColor rgb="FFF7EFF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7EFF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7EFFF"/>
        </patternFill>
      </fill>
    </dxf>
    <dxf>
      <fill>
        <patternFill>
          <bgColor rgb="FFF7EFF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7EFFF"/>
        </patternFill>
      </fill>
    </dxf>
    <dxf>
      <font>
        <color theme="1" tint="0.499984740745262"/>
      </font>
      <fill>
        <patternFill>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7EFFF"/>
        </patternFill>
      </fill>
    </dxf>
    <dxf>
      <fill>
        <patternFill>
          <bgColor rgb="FFF7EFF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7EFFF"/>
        </patternFill>
      </fill>
    </dxf>
    <dxf>
      <fill>
        <patternFill>
          <bgColor rgb="FFF7EFF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7EFF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7EFFF"/>
        </patternFill>
      </fill>
    </dxf>
    <dxf>
      <fill>
        <patternFill>
          <bgColor rgb="FFF7EFFF"/>
        </patternFill>
      </fill>
    </dxf>
    <dxf>
      <fill>
        <patternFill>
          <bgColor rgb="FFF7EFF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7EFF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7EFFF"/>
        </patternFill>
      </fill>
    </dxf>
    <dxf>
      <fill>
        <patternFill>
          <bgColor rgb="FFF7EFFF"/>
        </patternFill>
      </fill>
    </dxf>
    <dxf>
      <fill>
        <patternFill>
          <bgColor rgb="FFF7EFFF"/>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7EFFF"/>
        </patternFill>
      </fill>
    </dxf>
    <dxf>
      <font>
        <color theme="0"/>
      </font>
    </dxf>
    <dxf>
      <font>
        <color theme="0"/>
      </font>
    </dxf>
    <dxf>
      <fill>
        <patternFill>
          <bgColor theme="4" tint="0.79998168889431442"/>
        </patternFill>
      </fill>
    </dxf>
  </dxfs>
  <tableStyles count="0" defaultTableStyle="TableStyleMedium2" defaultPivotStyle="PivotStyleLight16"/>
  <colors>
    <mruColors>
      <color rgb="FFF7EFFF"/>
      <color rgb="FF99FF66"/>
      <color rgb="FF66CCFF"/>
      <color rgb="FFEADCF4"/>
      <color rgb="FFF4EDF9"/>
      <color rgb="FFEE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266539958367273E-2"/>
          <c:y val="0.17171296296296296"/>
          <c:w val="0.91652629655470286"/>
          <c:h val="0.56810987168270632"/>
        </c:manualLayout>
      </c:layout>
      <c:scatterChart>
        <c:scatterStyle val="lineMarker"/>
        <c:varyColors val="0"/>
        <c:ser>
          <c:idx val="0"/>
          <c:order val="0"/>
          <c:tx>
            <c:strRef>
              <c:f>'Maturity calculator'!$P$4</c:f>
              <c:strCache>
                <c:ptCount val="1"/>
                <c:pt idx="0">
                  <c:v>Ad Hoc</c:v>
                </c:pt>
              </c:strCache>
            </c:strRef>
          </c:tx>
          <c:spPr>
            <a:ln w="25400" cap="rnd">
              <a:noFill/>
              <a:round/>
            </a:ln>
            <a:effectLst/>
          </c:spPr>
          <c:marker>
            <c:symbol val="circle"/>
            <c:size val="7"/>
            <c:spPr>
              <a:solidFill>
                <a:srgbClr val="C00000"/>
              </a:solidFill>
              <a:ln w="25400">
                <a:noFill/>
              </a:ln>
              <a:effectLst/>
            </c:spPr>
          </c:marker>
          <c:xVal>
            <c:numRef>
              <c:f>'Maturity calculator'!$O$5:$O$20</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xVal>
          <c:yVal>
            <c:numRef>
              <c:f>'Maturity calculator'!$P$5:$P$20</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ser>
        <c:ser>
          <c:idx val="1"/>
          <c:order val="1"/>
          <c:tx>
            <c:strRef>
              <c:f>'Maturity calculator'!$Q$4</c:f>
              <c:strCache>
                <c:ptCount val="1"/>
                <c:pt idx="0">
                  <c:v>Developing</c:v>
                </c:pt>
              </c:strCache>
            </c:strRef>
          </c:tx>
          <c:spPr>
            <a:ln w="25400" cap="rnd">
              <a:noFill/>
              <a:round/>
            </a:ln>
            <a:effectLst/>
          </c:spPr>
          <c:marker>
            <c:symbol val="circle"/>
            <c:size val="7"/>
            <c:spPr>
              <a:solidFill>
                <a:srgbClr val="FFC000"/>
              </a:solidFill>
              <a:ln w="9525">
                <a:noFill/>
              </a:ln>
              <a:effectLst/>
            </c:spPr>
          </c:marker>
          <c:xVal>
            <c:numRef>
              <c:f>'Maturity calculator'!$O$5:$O$20</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xVal>
          <c:yVal>
            <c:numRef>
              <c:f>'Maturity calculator'!$Q$5:$Q$20</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ser>
        <c:ser>
          <c:idx val="2"/>
          <c:order val="2"/>
          <c:tx>
            <c:strRef>
              <c:f>'Maturity calculator'!$R$4</c:f>
              <c:strCache>
                <c:ptCount val="1"/>
                <c:pt idx="0">
                  <c:v>Managing</c:v>
                </c:pt>
              </c:strCache>
            </c:strRef>
          </c:tx>
          <c:spPr>
            <a:ln w="25400" cap="rnd">
              <a:noFill/>
              <a:round/>
            </a:ln>
            <a:effectLst/>
          </c:spPr>
          <c:marker>
            <c:symbol val="circle"/>
            <c:size val="7"/>
            <c:spPr>
              <a:solidFill>
                <a:srgbClr val="92D050"/>
              </a:solidFill>
              <a:ln w="9525">
                <a:noFill/>
              </a:ln>
              <a:effectLst/>
            </c:spPr>
          </c:marker>
          <c:xVal>
            <c:numRef>
              <c:f>'Maturity calculator'!$O$5:$O$20</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xVal>
          <c:yVal>
            <c:numRef>
              <c:f>'Maturity calculator'!$R$5:$R$20</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ser>
        <c:ser>
          <c:idx val="3"/>
          <c:order val="3"/>
          <c:tx>
            <c:strRef>
              <c:f>'Maturity calculator'!$S$4</c:f>
              <c:strCache>
                <c:ptCount val="1"/>
                <c:pt idx="0">
                  <c:v>Embedded</c:v>
                </c:pt>
              </c:strCache>
            </c:strRef>
          </c:tx>
          <c:spPr>
            <a:ln w="25400" cap="rnd">
              <a:noFill/>
              <a:round/>
            </a:ln>
            <a:effectLst/>
          </c:spPr>
          <c:marker>
            <c:symbol val="circle"/>
            <c:size val="7"/>
            <c:spPr>
              <a:solidFill>
                <a:srgbClr val="00B0F0"/>
              </a:solidFill>
              <a:ln w="9525">
                <a:noFill/>
              </a:ln>
              <a:effectLst/>
            </c:spPr>
          </c:marker>
          <c:xVal>
            <c:numRef>
              <c:f>'Maturity calculator'!$O$5:$O$20</c:f>
              <c:numCache>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Cache>
            </c:numRef>
          </c:xVal>
          <c:yVal>
            <c:numRef>
              <c:f>'Maturity calculator'!$S$5:$S$20</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ser>
        <c:dLbls>
          <c:showLegendKey val="0"/>
          <c:showVal val="0"/>
          <c:showCatName val="0"/>
          <c:showSerName val="0"/>
          <c:showPercent val="0"/>
          <c:showBubbleSize val="0"/>
        </c:dLbls>
        <c:axId val="631485968"/>
        <c:axId val="631488712"/>
      </c:scatterChart>
      <c:valAx>
        <c:axId val="631485968"/>
        <c:scaling>
          <c:orientation val="minMax"/>
          <c:max val="16"/>
          <c:min val="1"/>
        </c:scaling>
        <c:delete val="0"/>
        <c:axPos val="b"/>
        <c:majorGridlines>
          <c:spPr>
            <a:ln w="9525" cap="flat" cmpd="sng" algn="ctr">
              <a:solidFill>
                <a:schemeClr val="tx1">
                  <a:lumMod val="15000"/>
                  <a:lumOff val="85000"/>
                </a:schemeClr>
              </a:solidFill>
              <a:round/>
            </a:ln>
            <a:effectLst/>
          </c:spPr>
        </c:majorGridlines>
        <c:numFmt formatCode="&quot;Policy &quot;0" sourceLinked="0"/>
        <c:majorTickMark val="out"/>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1488712"/>
        <c:crosses val="autoZero"/>
        <c:crossBetween val="midCat"/>
        <c:majorUnit val="1"/>
      </c:valAx>
      <c:valAx>
        <c:axId val="631488712"/>
        <c:scaling>
          <c:orientation val="minMax"/>
          <c:max val="4"/>
          <c:min val="1"/>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31485968"/>
        <c:crosses val="autoZero"/>
        <c:crossBetween val="midCat"/>
        <c:majorUnit val="1"/>
      </c:valAx>
      <c:spPr>
        <a:noFill/>
        <a:ln>
          <a:solidFill>
            <a:schemeClr val="bg1">
              <a:lumMod val="65000"/>
            </a:schemeClr>
          </a:solidFill>
        </a:ln>
        <a:effectLst/>
      </c:spPr>
    </c:plotArea>
    <c:legend>
      <c:legendPos val="t"/>
      <c:layout>
        <c:manualLayout>
          <c:xMode val="edge"/>
          <c:yMode val="edge"/>
          <c:x val="0.2733151387769725"/>
          <c:y val="1.2759170653907496E-2"/>
          <c:w val="0.44128512838453876"/>
          <c:h val="0.1076562558866744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1"/>
        <c:ser>
          <c:idx val="0"/>
          <c:order val="0"/>
          <c:invertIfNegative val="0"/>
          <c:dPt>
            <c:idx val="0"/>
            <c:invertIfNegative val="0"/>
            <c:bubble3D val="0"/>
            <c:spPr>
              <a:solidFill>
                <a:schemeClr val="accent1">
                  <a:tint val="54000"/>
                </a:schemeClr>
              </a:solidFill>
              <a:ln>
                <a:noFill/>
              </a:ln>
              <a:effectLst/>
            </c:spPr>
          </c:dPt>
          <c:dPt>
            <c:idx val="1"/>
            <c:invertIfNegative val="0"/>
            <c:bubble3D val="0"/>
            <c:spPr>
              <a:solidFill>
                <a:schemeClr val="accent1">
                  <a:tint val="77000"/>
                </a:schemeClr>
              </a:solidFill>
              <a:ln>
                <a:noFill/>
              </a:ln>
              <a:effectLst/>
            </c:spPr>
          </c:dPt>
          <c:dPt>
            <c:idx val="2"/>
            <c:invertIfNegative val="0"/>
            <c:bubble3D val="0"/>
            <c:spPr>
              <a:solidFill>
                <a:schemeClr val="accent1"/>
              </a:solidFill>
              <a:ln>
                <a:noFill/>
              </a:ln>
              <a:effectLst/>
            </c:spPr>
          </c:dPt>
          <c:dPt>
            <c:idx val="3"/>
            <c:invertIfNegative val="0"/>
            <c:bubble3D val="0"/>
            <c:spPr>
              <a:solidFill>
                <a:schemeClr val="accent1">
                  <a:shade val="76000"/>
                </a:schemeClr>
              </a:solidFill>
              <a:ln>
                <a:noFill/>
              </a:ln>
              <a:effectLst/>
            </c:spPr>
          </c:dPt>
          <c:dPt>
            <c:idx val="4"/>
            <c:invertIfNegative val="0"/>
            <c:bubble3D val="0"/>
            <c:spPr>
              <a:solidFill>
                <a:schemeClr val="accent1">
                  <a:shade val="53000"/>
                </a:schemeClr>
              </a:solidFill>
              <a:ln>
                <a:noFill/>
              </a:ln>
              <a:effectLst/>
            </c:spPr>
          </c:dPt>
          <c:cat>
            <c:strRef>
              <c:f>'Maturity calculator'!$B$4:$F$4</c:f>
              <c:strCache>
                <c:ptCount val="5"/>
                <c:pt idx="0">
                  <c:v>Partial</c:v>
                </c:pt>
                <c:pt idx="1">
                  <c:v>Substantial</c:v>
                </c:pt>
                <c:pt idx="2">
                  <c:v>Full</c:v>
                </c:pt>
                <c:pt idx="3">
                  <c:v>Excelled</c:v>
                </c:pt>
                <c:pt idx="4">
                  <c:v>N/A</c:v>
                </c:pt>
              </c:strCache>
            </c:strRef>
          </c:cat>
          <c:val>
            <c:numRef>
              <c:f>'Maturity calculator'!$B$13:$F$13</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89032728"/>
        <c:axId val="89027240"/>
      </c:barChart>
      <c:catAx>
        <c:axId val="89032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27240"/>
        <c:crosses val="autoZero"/>
        <c:auto val="1"/>
        <c:lblAlgn val="ctr"/>
        <c:lblOffset val="100"/>
        <c:noMultiLvlLbl val="0"/>
      </c:catAx>
      <c:valAx>
        <c:axId val="8902724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272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1"/>
        <c:ser>
          <c:idx val="0"/>
          <c:order val="0"/>
          <c:invertIfNegative val="0"/>
          <c:dPt>
            <c:idx val="0"/>
            <c:invertIfNegative val="0"/>
            <c:bubble3D val="0"/>
            <c:spPr>
              <a:solidFill>
                <a:schemeClr val="accent1">
                  <a:tint val="54000"/>
                </a:schemeClr>
              </a:solidFill>
              <a:ln>
                <a:noFill/>
              </a:ln>
              <a:effectLst/>
            </c:spPr>
          </c:dPt>
          <c:dPt>
            <c:idx val="1"/>
            <c:invertIfNegative val="0"/>
            <c:bubble3D val="0"/>
            <c:spPr>
              <a:solidFill>
                <a:schemeClr val="accent1">
                  <a:tint val="77000"/>
                </a:schemeClr>
              </a:solidFill>
              <a:ln>
                <a:noFill/>
              </a:ln>
              <a:effectLst/>
            </c:spPr>
          </c:dPt>
          <c:dPt>
            <c:idx val="2"/>
            <c:invertIfNegative val="0"/>
            <c:bubble3D val="0"/>
            <c:spPr>
              <a:solidFill>
                <a:schemeClr val="accent1"/>
              </a:solidFill>
              <a:ln>
                <a:noFill/>
              </a:ln>
              <a:effectLst/>
            </c:spPr>
          </c:dPt>
          <c:dPt>
            <c:idx val="3"/>
            <c:invertIfNegative val="0"/>
            <c:bubble3D val="0"/>
            <c:spPr>
              <a:solidFill>
                <a:schemeClr val="accent1">
                  <a:shade val="76000"/>
                </a:schemeClr>
              </a:solidFill>
              <a:ln>
                <a:noFill/>
              </a:ln>
              <a:effectLst/>
            </c:spPr>
          </c:dPt>
          <c:dPt>
            <c:idx val="4"/>
            <c:invertIfNegative val="0"/>
            <c:bubble3D val="0"/>
            <c:spPr>
              <a:solidFill>
                <a:schemeClr val="accent1">
                  <a:shade val="53000"/>
                </a:schemeClr>
              </a:solidFill>
              <a:ln>
                <a:noFill/>
              </a:ln>
              <a:effectLst/>
            </c:spPr>
          </c:dPt>
          <c:cat>
            <c:strRef>
              <c:f>'Maturity calculator'!$B$4:$F$4</c:f>
              <c:strCache>
                <c:ptCount val="5"/>
                <c:pt idx="0">
                  <c:v>Partial</c:v>
                </c:pt>
                <c:pt idx="1">
                  <c:v>Substantial</c:v>
                </c:pt>
                <c:pt idx="2">
                  <c:v>Full</c:v>
                </c:pt>
                <c:pt idx="3">
                  <c:v>Excelled</c:v>
                </c:pt>
                <c:pt idx="4">
                  <c:v>N/A</c:v>
                </c:pt>
              </c:strCache>
            </c:strRef>
          </c:cat>
          <c:val>
            <c:numRef>
              <c:f>'Maturity calculator'!$B$14:$F$14</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89028808"/>
        <c:axId val="89031944"/>
      </c:barChart>
      <c:catAx>
        <c:axId val="89028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1944"/>
        <c:crosses val="autoZero"/>
        <c:auto val="1"/>
        <c:lblAlgn val="ctr"/>
        <c:lblOffset val="100"/>
        <c:noMultiLvlLbl val="0"/>
      </c:catAx>
      <c:valAx>
        <c:axId val="89031944"/>
        <c:scaling>
          <c:orientation val="minMax"/>
          <c:max val="9"/>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2880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1"/>
        <c:ser>
          <c:idx val="0"/>
          <c:order val="0"/>
          <c:invertIfNegative val="0"/>
          <c:dPt>
            <c:idx val="0"/>
            <c:invertIfNegative val="0"/>
            <c:bubble3D val="0"/>
            <c:spPr>
              <a:solidFill>
                <a:schemeClr val="accent1">
                  <a:tint val="54000"/>
                </a:schemeClr>
              </a:solidFill>
              <a:ln>
                <a:noFill/>
              </a:ln>
              <a:effectLst/>
            </c:spPr>
          </c:dPt>
          <c:dPt>
            <c:idx val="1"/>
            <c:invertIfNegative val="0"/>
            <c:bubble3D val="0"/>
            <c:spPr>
              <a:solidFill>
                <a:schemeClr val="accent1">
                  <a:tint val="77000"/>
                </a:schemeClr>
              </a:solidFill>
              <a:ln>
                <a:noFill/>
              </a:ln>
              <a:effectLst/>
            </c:spPr>
          </c:dPt>
          <c:dPt>
            <c:idx val="2"/>
            <c:invertIfNegative val="0"/>
            <c:bubble3D val="0"/>
            <c:spPr>
              <a:solidFill>
                <a:schemeClr val="accent1"/>
              </a:solidFill>
              <a:ln>
                <a:noFill/>
              </a:ln>
              <a:effectLst/>
            </c:spPr>
          </c:dPt>
          <c:dPt>
            <c:idx val="3"/>
            <c:invertIfNegative val="0"/>
            <c:bubble3D val="0"/>
            <c:spPr>
              <a:solidFill>
                <a:schemeClr val="accent1">
                  <a:shade val="76000"/>
                </a:schemeClr>
              </a:solidFill>
              <a:ln>
                <a:noFill/>
              </a:ln>
              <a:effectLst/>
            </c:spPr>
          </c:dPt>
          <c:dPt>
            <c:idx val="4"/>
            <c:invertIfNegative val="0"/>
            <c:bubble3D val="0"/>
            <c:spPr>
              <a:solidFill>
                <a:schemeClr val="accent1">
                  <a:shade val="53000"/>
                </a:schemeClr>
              </a:solidFill>
              <a:ln>
                <a:noFill/>
              </a:ln>
              <a:effectLst/>
            </c:spPr>
          </c:dPt>
          <c:cat>
            <c:strRef>
              <c:f>'Maturity calculator'!$B$4:$F$4</c:f>
              <c:strCache>
                <c:ptCount val="5"/>
                <c:pt idx="0">
                  <c:v>Partial</c:v>
                </c:pt>
                <c:pt idx="1">
                  <c:v>Substantial</c:v>
                </c:pt>
                <c:pt idx="2">
                  <c:v>Full</c:v>
                </c:pt>
                <c:pt idx="3">
                  <c:v>Excelled</c:v>
                </c:pt>
                <c:pt idx="4">
                  <c:v>N/A</c:v>
                </c:pt>
              </c:strCache>
            </c:strRef>
          </c:cat>
          <c:val>
            <c:numRef>
              <c:f>'Maturity calculator'!$B$15:$F$15</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89028416"/>
        <c:axId val="89029592"/>
      </c:barChart>
      <c:catAx>
        <c:axId val="89028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29592"/>
        <c:crosses val="autoZero"/>
        <c:auto val="1"/>
        <c:lblAlgn val="ctr"/>
        <c:lblOffset val="100"/>
        <c:noMultiLvlLbl val="0"/>
      </c:catAx>
      <c:valAx>
        <c:axId val="89029592"/>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28416"/>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1"/>
        <c:ser>
          <c:idx val="0"/>
          <c:order val="0"/>
          <c:invertIfNegative val="0"/>
          <c:dPt>
            <c:idx val="0"/>
            <c:invertIfNegative val="0"/>
            <c:bubble3D val="0"/>
            <c:spPr>
              <a:solidFill>
                <a:schemeClr val="accent1">
                  <a:tint val="54000"/>
                </a:schemeClr>
              </a:solidFill>
              <a:ln>
                <a:noFill/>
              </a:ln>
              <a:effectLst/>
            </c:spPr>
          </c:dPt>
          <c:dPt>
            <c:idx val="1"/>
            <c:invertIfNegative val="0"/>
            <c:bubble3D val="0"/>
            <c:spPr>
              <a:solidFill>
                <a:schemeClr val="accent1">
                  <a:tint val="77000"/>
                </a:schemeClr>
              </a:solidFill>
              <a:ln>
                <a:noFill/>
              </a:ln>
              <a:effectLst/>
            </c:spPr>
          </c:dPt>
          <c:dPt>
            <c:idx val="2"/>
            <c:invertIfNegative val="0"/>
            <c:bubble3D val="0"/>
            <c:spPr>
              <a:solidFill>
                <a:schemeClr val="accent1"/>
              </a:solidFill>
              <a:ln>
                <a:noFill/>
              </a:ln>
              <a:effectLst/>
            </c:spPr>
          </c:dPt>
          <c:dPt>
            <c:idx val="3"/>
            <c:invertIfNegative val="0"/>
            <c:bubble3D val="0"/>
            <c:spPr>
              <a:solidFill>
                <a:schemeClr val="accent1">
                  <a:shade val="76000"/>
                </a:schemeClr>
              </a:solidFill>
              <a:ln>
                <a:noFill/>
              </a:ln>
              <a:effectLst/>
            </c:spPr>
          </c:dPt>
          <c:dPt>
            <c:idx val="4"/>
            <c:invertIfNegative val="0"/>
            <c:bubble3D val="0"/>
            <c:spPr>
              <a:solidFill>
                <a:schemeClr val="accent1">
                  <a:shade val="53000"/>
                </a:schemeClr>
              </a:solidFill>
              <a:ln>
                <a:noFill/>
              </a:ln>
              <a:effectLst/>
            </c:spPr>
          </c:dPt>
          <c:cat>
            <c:strRef>
              <c:f>'Maturity calculator'!$B$4:$F$4</c:f>
              <c:strCache>
                <c:ptCount val="5"/>
                <c:pt idx="0">
                  <c:v>Partial</c:v>
                </c:pt>
                <c:pt idx="1">
                  <c:v>Substantial</c:v>
                </c:pt>
                <c:pt idx="2">
                  <c:v>Full</c:v>
                </c:pt>
                <c:pt idx="3">
                  <c:v>Excelled</c:v>
                </c:pt>
                <c:pt idx="4">
                  <c:v>N/A</c:v>
                </c:pt>
              </c:strCache>
            </c:strRef>
          </c:cat>
          <c:val>
            <c:numRef>
              <c:f>'Maturity calculator'!$B$16:$F$16</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89029984"/>
        <c:axId val="89030376"/>
      </c:barChart>
      <c:catAx>
        <c:axId val="89029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0376"/>
        <c:crosses val="autoZero"/>
        <c:auto val="1"/>
        <c:lblAlgn val="ctr"/>
        <c:lblOffset val="100"/>
        <c:noMultiLvlLbl val="0"/>
      </c:catAx>
      <c:valAx>
        <c:axId val="89030376"/>
        <c:scaling>
          <c:orientation val="minMax"/>
          <c:max val="1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2998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1"/>
        <c:ser>
          <c:idx val="0"/>
          <c:order val="0"/>
          <c:invertIfNegative val="0"/>
          <c:dPt>
            <c:idx val="0"/>
            <c:invertIfNegative val="0"/>
            <c:bubble3D val="0"/>
            <c:spPr>
              <a:solidFill>
                <a:schemeClr val="accent1">
                  <a:tint val="54000"/>
                </a:schemeClr>
              </a:solidFill>
              <a:ln>
                <a:noFill/>
              </a:ln>
              <a:effectLst/>
            </c:spPr>
          </c:dPt>
          <c:dPt>
            <c:idx val="1"/>
            <c:invertIfNegative val="0"/>
            <c:bubble3D val="0"/>
            <c:spPr>
              <a:solidFill>
                <a:schemeClr val="accent1">
                  <a:tint val="77000"/>
                </a:schemeClr>
              </a:solidFill>
              <a:ln>
                <a:noFill/>
              </a:ln>
              <a:effectLst/>
            </c:spPr>
          </c:dPt>
          <c:dPt>
            <c:idx val="2"/>
            <c:invertIfNegative val="0"/>
            <c:bubble3D val="0"/>
            <c:spPr>
              <a:solidFill>
                <a:schemeClr val="accent1"/>
              </a:solidFill>
              <a:ln>
                <a:noFill/>
              </a:ln>
              <a:effectLst/>
            </c:spPr>
          </c:dPt>
          <c:dPt>
            <c:idx val="3"/>
            <c:invertIfNegative val="0"/>
            <c:bubble3D val="0"/>
            <c:spPr>
              <a:solidFill>
                <a:schemeClr val="accent1">
                  <a:shade val="76000"/>
                </a:schemeClr>
              </a:solidFill>
              <a:ln>
                <a:noFill/>
              </a:ln>
              <a:effectLst/>
            </c:spPr>
          </c:dPt>
          <c:dPt>
            <c:idx val="4"/>
            <c:invertIfNegative val="0"/>
            <c:bubble3D val="0"/>
            <c:spPr>
              <a:solidFill>
                <a:schemeClr val="accent1">
                  <a:shade val="53000"/>
                </a:schemeClr>
              </a:solidFill>
              <a:ln>
                <a:noFill/>
              </a:ln>
              <a:effectLst/>
            </c:spPr>
          </c:dPt>
          <c:cat>
            <c:strRef>
              <c:f>'Maturity calculator'!$B$4:$F$4</c:f>
              <c:strCache>
                <c:ptCount val="5"/>
                <c:pt idx="0">
                  <c:v>Partial</c:v>
                </c:pt>
                <c:pt idx="1">
                  <c:v>Substantial</c:v>
                </c:pt>
                <c:pt idx="2">
                  <c:v>Full</c:v>
                </c:pt>
                <c:pt idx="3">
                  <c:v>Excelled</c:v>
                </c:pt>
                <c:pt idx="4">
                  <c:v>N/A</c:v>
                </c:pt>
              </c:strCache>
            </c:strRef>
          </c:cat>
          <c:val>
            <c:numRef>
              <c:f>'Maturity calculator'!$B$17:$F$17</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89030768"/>
        <c:axId val="89032336"/>
      </c:barChart>
      <c:catAx>
        <c:axId val="8903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2336"/>
        <c:crosses val="autoZero"/>
        <c:auto val="1"/>
        <c:lblAlgn val="ctr"/>
        <c:lblOffset val="100"/>
        <c:noMultiLvlLbl val="0"/>
      </c:catAx>
      <c:valAx>
        <c:axId val="89032336"/>
        <c:scaling>
          <c:orientation val="minMax"/>
          <c:max val="1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076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1"/>
        <c:ser>
          <c:idx val="0"/>
          <c:order val="0"/>
          <c:invertIfNegative val="0"/>
          <c:dPt>
            <c:idx val="0"/>
            <c:invertIfNegative val="0"/>
            <c:bubble3D val="0"/>
            <c:spPr>
              <a:solidFill>
                <a:schemeClr val="accent1">
                  <a:tint val="54000"/>
                </a:schemeClr>
              </a:solidFill>
              <a:ln>
                <a:noFill/>
              </a:ln>
              <a:effectLst/>
            </c:spPr>
          </c:dPt>
          <c:dPt>
            <c:idx val="1"/>
            <c:invertIfNegative val="0"/>
            <c:bubble3D val="0"/>
            <c:spPr>
              <a:solidFill>
                <a:schemeClr val="accent1">
                  <a:tint val="77000"/>
                </a:schemeClr>
              </a:solidFill>
              <a:ln>
                <a:noFill/>
              </a:ln>
              <a:effectLst/>
            </c:spPr>
          </c:dPt>
          <c:dPt>
            <c:idx val="2"/>
            <c:invertIfNegative val="0"/>
            <c:bubble3D val="0"/>
            <c:spPr>
              <a:solidFill>
                <a:schemeClr val="accent1"/>
              </a:solidFill>
              <a:ln>
                <a:noFill/>
              </a:ln>
              <a:effectLst/>
            </c:spPr>
          </c:dPt>
          <c:dPt>
            <c:idx val="3"/>
            <c:invertIfNegative val="0"/>
            <c:bubble3D val="0"/>
            <c:spPr>
              <a:solidFill>
                <a:schemeClr val="accent1">
                  <a:shade val="76000"/>
                </a:schemeClr>
              </a:solidFill>
              <a:ln>
                <a:noFill/>
              </a:ln>
              <a:effectLst/>
            </c:spPr>
          </c:dPt>
          <c:dPt>
            <c:idx val="4"/>
            <c:invertIfNegative val="0"/>
            <c:bubble3D val="0"/>
            <c:spPr>
              <a:solidFill>
                <a:schemeClr val="accent1">
                  <a:shade val="53000"/>
                </a:schemeClr>
              </a:solidFill>
              <a:ln>
                <a:noFill/>
              </a:ln>
              <a:effectLst/>
            </c:spPr>
          </c:dPt>
          <c:cat>
            <c:strRef>
              <c:f>'Maturity calculator'!$B$4:$F$4</c:f>
              <c:strCache>
                <c:ptCount val="5"/>
                <c:pt idx="0">
                  <c:v>Partial</c:v>
                </c:pt>
                <c:pt idx="1">
                  <c:v>Substantial</c:v>
                </c:pt>
                <c:pt idx="2">
                  <c:v>Full</c:v>
                </c:pt>
                <c:pt idx="3">
                  <c:v>Excelled</c:v>
                </c:pt>
                <c:pt idx="4">
                  <c:v>N/A</c:v>
                </c:pt>
              </c:strCache>
            </c:strRef>
          </c:cat>
          <c:val>
            <c:numRef>
              <c:f>'Maturity calculator'!$B$18:$F$18</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89031160"/>
        <c:axId val="89031552"/>
      </c:barChart>
      <c:catAx>
        <c:axId val="89031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1552"/>
        <c:crosses val="autoZero"/>
        <c:auto val="1"/>
        <c:lblAlgn val="ctr"/>
        <c:lblOffset val="100"/>
        <c:noMultiLvlLbl val="0"/>
      </c:catAx>
      <c:valAx>
        <c:axId val="89031552"/>
        <c:scaling>
          <c:orientation val="minMax"/>
          <c:max val="9"/>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1160"/>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1"/>
        <c:ser>
          <c:idx val="0"/>
          <c:order val="0"/>
          <c:invertIfNegative val="0"/>
          <c:dPt>
            <c:idx val="0"/>
            <c:invertIfNegative val="0"/>
            <c:bubble3D val="0"/>
            <c:spPr>
              <a:solidFill>
                <a:schemeClr val="accent1">
                  <a:tint val="54000"/>
                </a:schemeClr>
              </a:solidFill>
              <a:ln>
                <a:noFill/>
              </a:ln>
              <a:effectLst/>
            </c:spPr>
          </c:dPt>
          <c:dPt>
            <c:idx val="1"/>
            <c:invertIfNegative val="0"/>
            <c:bubble3D val="0"/>
            <c:spPr>
              <a:solidFill>
                <a:schemeClr val="accent1">
                  <a:tint val="77000"/>
                </a:schemeClr>
              </a:solidFill>
              <a:ln>
                <a:noFill/>
              </a:ln>
              <a:effectLst/>
            </c:spPr>
          </c:dPt>
          <c:dPt>
            <c:idx val="2"/>
            <c:invertIfNegative val="0"/>
            <c:bubble3D val="0"/>
            <c:spPr>
              <a:solidFill>
                <a:schemeClr val="accent1"/>
              </a:solidFill>
              <a:ln>
                <a:noFill/>
              </a:ln>
              <a:effectLst/>
            </c:spPr>
          </c:dPt>
          <c:dPt>
            <c:idx val="3"/>
            <c:invertIfNegative val="0"/>
            <c:bubble3D val="0"/>
            <c:spPr>
              <a:solidFill>
                <a:schemeClr val="accent1">
                  <a:shade val="76000"/>
                </a:schemeClr>
              </a:solidFill>
              <a:ln>
                <a:noFill/>
              </a:ln>
              <a:effectLst/>
            </c:spPr>
          </c:dPt>
          <c:dPt>
            <c:idx val="4"/>
            <c:invertIfNegative val="0"/>
            <c:bubble3D val="0"/>
            <c:spPr>
              <a:solidFill>
                <a:schemeClr val="accent1">
                  <a:shade val="53000"/>
                </a:schemeClr>
              </a:solidFill>
              <a:ln>
                <a:noFill/>
              </a:ln>
              <a:effectLst/>
            </c:spPr>
          </c:dPt>
          <c:cat>
            <c:strRef>
              <c:f>'Maturity calculator'!$B$4:$F$4</c:f>
              <c:strCache>
                <c:ptCount val="5"/>
                <c:pt idx="0">
                  <c:v>Partial</c:v>
                </c:pt>
                <c:pt idx="1">
                  <c:v>Substantial</c:v>
                </c:pt>
                <c:pt idx="2">
                  <c:v>Full</c:v>
                </c:pt>
                <c:pt idx="3">
                  <c:v>Excelled</c:v>
                </c:pt>
                <c:pt idx="4">
                  <c:v>N/A</c:v>
                </c:pt>
              </c:strCache>
            </c:strRef>
          </c:cat>
          <c:val>
            <c:numRef>
              <c:f>'Maturity calculator'!$B$19:$F$19</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89033512"/>
        <c:axId val="89009152"/>
      </c:barChart>
      <c:catAx>
        <c:axId val="8903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09152"/>
        <c:crosses val="autoZero"/>
        <c:auto val="1"/>
        <c:lblAlgn val="ctr"/>
        <c:lblOffset val="100"/>
        <c:noMultiLvlLbl val="0"/>
      </c:catAx>
      <c:valAx>
        <c:axId val="89009152"/>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351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1"/>
        <c:ser>
          <c:idx val="0"/>
          <c:order val="0"/>
          <c:invertIfNegative val="0"/>
          <c:dPt>
            <c:idx val="0"/>
            <c:invertIfNegative val="0"/>
            <c:bubble3D val="0"/>
            <c:spPr>
              <a:solidFill>
                <a:schemeClr val="accent1">
                  <a:tint val="54000"/>
                </a:schemeClr>
              </a:solidFill>
              <a:ln>
                <a:noFill/>
              </a:ln>
              <a:effectLst/>
            </c:spPr>
          </c:dPt>
          <c:dPt>
            <c:idx val="1"/>
            <c:invertIfNegative val="0"/>
            <c:bubble3D val="0"/>
            <c:spPr>
              <a:solidFill>
                <a:schemeClr val="accent1">
                  <a:tint val="77000"/>
                </a:schemeClr>
              </a:solidFill>
              <a:ln>
                <a:noFill/>
              </a:ln>
              <a:effectLst/>
            </c:spPr>
          </c:dPt>
          <c:dPt>
            <c:idx val="2"/>
            <c:invertIfNegative val="0"/>
            <c:bubble3D val="0"/>
            <c:spPr>
              <a:solidFill>
                <a:schemeClr val="accent1"/>
              </a:solidFill>
              <a:ln>
                <a:noFill/>
              </a:ln>
              <a:effectLst/>
            </c:spPr>
          </c:dPt>
          <c:dPt>
            <c:idx val="3"/>
            <c:invertIfNegative val="0"/>
            <c:bubble3D val="0"/>
            <c:spPr>
              <a:solidFill>
                <a:schemeClr val="accent1">
                  <a:shade val="76000"/>
                </a:schemeClr>
              </a:solidFill>
              <a:ln>
                <a:noFill/>
              </a:ln>
              <a:effectLst/>
            </c:spPr>
          </c:dPt>
          <c:dPt>
            <c:idx val="4"/>
            <c:invertIfNegative val="0"/>
            <c:bubble3D val="0"/>
            <c:spPr>
              <a:solidFill>
                <a:schemeClr val="accent1">
                  <a:shade val="53000"/>
                </a:schemeClr>
              </a:solidFill>
              <a:ln>
                <a:noFill/>
              </a:ln>
              <a:effectLst/>
            </c:spPr>
          </c:dPt>
          <c:cat>
            <c:strRef>
              <c:f>'Maturity calculator'!$B$4:$F$4</c:f>
              <c:strCache>
                <c:ptCount val="5"/>
                <c:pt idx="0">
                  <c:v>Partial</c:v>
                </c:pt>
                <c:pt idx="1">
                  <c:v>Substantial</c:v>
                </c:pt>
                <c:pt idx="2">
                  <c:v>Full</c:v>
                </c:pt>
                <c:pt idx="3">
                  <c:v>Excelled</c:v>
                </c:pt>
                <c:pt idx="4">
                  <c:v>N/A</c:v>
                </c:pt>
              </c:strCache>
            </c:strRef>
          </c:cat>
          <c:val>
            <c:numRef>
              <c:f>'Maturity calculator'!$B$20:$F$20</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89004448"/>
        <c:axId val="89010328"/>
      </c:barChart>
      <c:catAx>
        <c:axId val="8900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10328"/>
        <c:crosses val="autoZero"/>
        <c:auto val="1"/>
        <c:lblAlgn val="ctr"/>
        <c:lblOffset val="100"/>
        <c:noMultiLvlLbl val="0"/>
      </c:catAx>
      <c:valAx>
        <c:axId val="89010328"/>
        <c:scaling>
          <c:orientation val="minMax"/>
          <c:max val="19"/>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0444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1"/>
        <c:ser>
          <c:idx val="0"/>
          <c:order val="0"/>
          <c:invertIfNegative val="0"/>
          <c:dPt>
            <c:idx val="0"/>
            <c:invertIfNegative val="0"/>
            <c:bubble3D val="0"/>
            <c:spPr>
              <a:solidFill>
                <a:schemeClr val="accent1">
                  <a:tint val="54000"/>
                </a:schemeClr>
              </a:solidFill>
              <a:ln>
                <a:noFill/>
              </a:ln>
              <a:effectLst/>
            </c:spPr>
          </c:dPt>
          <c:dPt>
            <c:idx val="1"/>
            <c:invertIfNegative val="0"/>
            <c:bubble3D val="0"/>
            <c:spPr>
              <a:solidFill>
                <a:schemeClr val="accent1">
                  <a:tint val="77000"/>
                </a:schemeClr>
              </a:solidFill>
              <a:ln>
                <a:noFill/>
              </a:ln>
              <a:effectLst/>
            </c:spPr>
          </c:dPt>
          <c:dPt>
            <c:idx val="2"/>
            <c:invertIfNegative val="0"/>
            <c:bubble3D val="0"/>
            <c:spPr>
              <a:solidFill>
                <a:schemeClr val="accent1"/>
              </a:solidFill>
              <a:ln>
                <a:noFill/>
              </a:ln>
              <a:effectLst/>
            </c:spPr>
          </c:dPt>
          <c:dPt>
            <c:idx val="3"/>
            <c:invertIfNegative val="0"/>
            <c:bubble3D val="0"/>
            <c:spPr>
              <a:solidFill>
                <a:schemeClr val="accent1">
                  <a:shade val="76000"/>
                </a:schemeClr>
              </a:solidFill>
              <a:ln>
                <a:noFill/>
              </a:ln>
              <a:effectLst/>
            </c:spPr>
          </c:dPt>
          <c:dPt>
            <c:idx val="4"/>
            <c:invertIfNegative val="0"/>
            <c:bubble3D val="0"/>
            <c:spPr>
              <a:solidFill>
                <a:schemeClr val="accent1">
                  <a:shade val="53000"/>
                </a:schemeClr>
              </a:solidFill>
              <a:ln>
                <a:noFill/>
              </a:ln>
              <a:effectLst/>
            </c:spPr>
          </c:dPt>
          <c:cat>
            <c:strRef>
              <c:f>'Maturity calculator'!$B$4:$F$4</c:f>
              <c:strCache>
                <c:ptCount val="5"/>
                <c:pt idx="0">
                  <c:v>Partial</c:v>
                </c:pt>
                <c:pt idx="1">
                  <c:v>Substantial</c:v>
                </c:pt>
                <c:pt idx="2">
                  <c:v>Full</c:v>
                </c:pt>
                <c:pt idx="3">
                  <c:v>Excelled</c:v>
                </c:pt>
                <c:pt idx="4">
                  <c:v>N/A</c:v>
                </c:pt>
              </c:strCache>
            </c:strRef>
          </c:cat>
          <c:val>
            <c:numRef>
              <c:f>'Maturity calculator'!$B$5:$F$5</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155055480"/>
        <c:axId val="155050384"/>
      </c:barChart>
      <c:catAx>
        <c:axId val="155055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050384"/>
        <c:crosses val="autoZero"/>
        <c:auto val="1"/>
        <c:lblAlgn val="ctr"/>
        <c:lblOffset val="100"/>
        <c:noMultiLvlLbl val="0"/>
      </c:catAx>
      <c:valAx>
        <c:axId val="15505038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055480"/>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1"/>
        <c:ser>
          <c:idx val="0"/>
          <c:order val="0"/>
          <c:invertIfNegative val="0"/>
          <c:dPt>
            <c:idx val="0"/>
            <c:invertIfNegative val="0"/>
            <c:bubble3D val="0"/>
            <c:spPr>
              <a:solidFill>
                <a:schemeClr val="accent1">
                  <a:tint val="54000"/>
                </a:schemeClr>
              </a:solidFill>
              <a:ln>
                <a:noFill/>
              </a:ln>
              <a:effectLst/>
            </c:spPr>
          </c:dPt>
          <c:dPt>
            <c:idx val="1"/>
            <c:invertIfNegative val="0"/>
            <c:bubble3D val="0"/>
            <c:spPr>
              <a:solidFill>
                <a:schemeClr val="accent1">
                  <a:tint val="77000"/>
                </a:schemeClr>
              </a:solidFill>
              <a:ln>
                <a:noFill/>
              </a:ln>
              <a:effectLst/>
            </c:spPr>
          </c:dPt>
          <c:dPt>
            <c:idx val="2"/>
            <c:invertIfNegative val="0"/>
            <c:bubble3D val="0"/>
            <c:spPr>
              <a:solidFill>
                <a:schemeClr val="accent1"/>
              </a:solidFill>
              <a:ln>
                <a:noFill/>
              </a:ln>
              <a:effectLst/>
            </c:spPr>
          </c:dPt>
          <c:dPt>
            <c:idx val="3"/>
            <c:invertIfNegative val="0"/>
            <c:bubble3D val="0"/>
            <c:spPr>
              <a:solidFill>
                <a:schemeClr val="accent1">
                  <a:shade val="76000"/>
                </a:schemeClr>
              </a:solidFill>
              <a:ln>
                <a:noFill/>
              </a:ln>
              <a:effectLst/>
            </c:spPr>
          </c:dPt>
          <c:dPt>
            <c:idx val="4"/>
            <c:invertIfNegative val="0"/>
            <c:bubble3D val="0"/>
            <c:spPr>
              <a:solidFill>
                <a:schemeClr val="accent1">
                  <a:shade val="53000"/>
                </a:schemeClr>
              </a:solidFill>
              <a:ln>
                <a:noFill/>
              </a:ln>
              <a:effectLst/>
            </c:spPr>
          </c:dPt>
          <c:cat>
            <c:strRef>
              <c:f>'Maturity calculator'!$B$4:$F$4</c:f>
              <c:strCache>
                <c:ptCount val="5"/>
                <c:pt idx="0">
                  <c:v>Partial</c:v>
                </c:pt>
                <c:pt idx="1">
                  <c:v>Substantial</c:v>
                </c:pt>
                <c:pt idx="2">
                  <c:v>Full</c:v>
                </c:pt>
                <c:pt idx="3">
                  <c:v>Excelled</c:v>
                </c:pt>
                <c:pt idx="4">
                  <c:v>N/A</c:v>
                </c:pt>
              </c:strCache>
            </c:strRef>
          </c:cat>
          <c:val>
            <c:numRef>
              <c:f>'Maturity calculator'!$B$6:$F$6</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155055872"/>
        <c:axId val="226762264"/>
      </c:barChart>
      <c:catAx>
        <c:axId val="155055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6762264"/>
        <c:crosses val="autoZero"/>
        <c:auto val="1"/>
        <c:lblAlgn val="ctr"/>
        <c:lblOffset val="100"/>
        <c:noMultiLvlLbl val="0"/>
      </c:catAx>
      <c:valAx>
        <c:axId val="226762264"/>
        <c:scaling>
          <c:orientation val="minMax"/>
          <c:max val="6"/>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05587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1"/>
        <c:ser>
          <c:idx val="0"/>
          <c:order val="0"/>
          <c:invertIfNegative val="0"/>
          <c:dPt>
            <c:idx val="0"/>
            <c:invertIfNegative val="0"/>
            <c:bubble3D val="0"/>
            <c:spPr>
              <a:solidFill>
                <a:schemeClr val="accent1">
                  <a:tint val="54000"/>
                </a:schemeClr>
              </a:solidFill>
              <a:ln>
                <a:noFill/>
              </a:ln>
              <a:effectLst/>
            </c:spPr>
          </c:dPt>
          <c:dPt>
            <c:idx val="1"/>
            <c:invertIfNegative val="0"/>
            <c:bubble3D val="0"/>
            <c:spPr>
              <a:solidFill>
                <a:schemeClr val="accent1">
                  <a:tint val="77000"/>
                </a:schemeClr>
              </a:solidFill>
              <a:ln>
                <a:noFill/>
              </a:ln>
              <a:effectLst/>
            </c:spPr>
          </c:dPt>
          <c:dPt>
            <c:idx val="2"/>
            <c:invertIfNegative val="0"/>
            <c:bubble3D val="0"/>
            <c:spPr>
              <a:solidFill>
                <a:schemeClr val="accent1"/>
              </a:solidFill>
              <a:ln>
                <a:noFill/>
              </a:ln>
              <a:effectLst/>
            </c:spPr>
          </c:dPt>
          <c:dPt>
            <c:idx val="3"/>
            <c:invertIfNegative val="0"/>
            <c:bubble3D val="0"/>
            <c:spPr>
              <a:solidFill>
                <a:schemeClr val="accent1">
                  <a:shade val="76000"/>
                </a:schemeClr>
              </a:solidFill>
              <a:ln>
                <a:noFill/>
              </a:ln>
              <a:effectLst/>
            </c:spPr>
          </c:dPt>
          <c:dPt>
            <c:idx val="4"/>
            <c:invertIfNegative val="0"/>
            <c:bubble3D val="0"/>
            <c:spPr>
              <a:solidFill>
                <a:schemeClr val="accent1">
                  <a:shade val="53000"/>
                </a:schemeClr>
              </a:solidFill>
              <a:ln>
                <a:noFill/>
              </a:ln>
              <a:effectLst/>
            </c:spPr>
          </c:dPt>
          <c:cat>
            <c:strRef>
              <c:f>'Maturity calculator'!$B$4:$F$4</c:f>
              <c:strCache>
                <c:ptCount val="5"/>
                <c:pt idx="0">
                  <c:v>Partial</c:v>
                </c:pt>
                <c:pt idx="1">
                  <c:v>Substantial</c:v>
                </c:pt>
                <c:pt idx="2">
                  <c:v>Full</c:v>
                </c:pt>
                <c:pt idx="3">
                  <c:v>Excelled</c:v>
                </c:pt>
                <c:pt idx="4">
                  <c:v>N/A</c:v>
                </c:pt>
              </c:strCache>
            </c:strRef>
          </c:cat>
          <c:val>
            <c:numRef>
              <c:f>'Maturity calculator'!$B$7:$F$7</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225901944"/>
        <c:axId val="225908608"/>
      </c:barChart>
      <c:catAx>
        <c:axId val="225901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908608"/>
        <c:crosses val="autoZero"/>
        <c:auto val="1"/>
        <c:lblAlgn val="ctr"/>
        <c:lblOffset val="100"/>
        <c:noMultiLvlLbl val="0"/>
      </c:catAx>
      <c:valAx>
        <c:axId val="225908608"/>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90194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1"/>
        <c:ser>
          <c:idx val="0"/>
          <c:order val="0"/>
          <c:invertIfNegative val="0"/>
          <c:dPt>
            <c:idx val="0"/>
            <c:invertIfNegative val="0"/>
            <c:bubble3D val="0"/>
            <c:spPr>
              <a:solidFill>
                <a:schemeClr val="accent1">
                  <a:tint val="54000"/>
                </a:schemeClr>
              </a:solidFill>
              <a:ln>
                <a:noFill/>
              </a:ln>
              <a:effectLst/>
            </c:spPr>
          </c:dPt>
          <c:dPt>
            <c:idx val="1"/>
            <c:invertIfNegative val="0"/>
            <c:bubble3D val="0"/>
            <c:spPr>
              <a:solidFill>
                <a:schemeClr val="accent1">
                  <a:tint val="77000"/>
                </a:schemeClr>
              </a:solidFill>
              <a:ln>
                <a:noFill/>
              </a:ln>
              <a:effectLst/>
            </c:spPr>
          </c:dPt>
          <c:dPt>
            <c:idx val="2"/>
            <c:invertIfNegative val="0"/>
            <c:bubble3D val="0"/>
            <c:spPr>
              <a:solidFill>
                <a:schemeClr val="accent1"/>
              </a:solidFill>
              <a:ln>
                <a:noFill/>
              </a:ln>
              <a:effectLst/>
            </c:spPr>
          </c:dPt>
          <c:dPt>
            <c:idx val="3"/>
            <c:invertIfNegative val="0"/>
            <c:bubble3D val="0"/>
            <c:spPr>
              <a:solidFill>
                <a:schemeClr val="accent1">
                  <a:shade val="76000"/>
                </a:schemeClr>
              </a:solidFill>
              <a:ln>
                <a:noFill/>
              </a:ln>
              <a:effectLst/>
            </c:spPr>
          </c:dPt>
          <c:dPt>
            <c:idx val="4"/>
            <c:invertIfNegative val="0"/>
            <c:bubble3D val="0"/>
            <c:spPr>
              <a:solidFill>
                <a:schemeClr val="accent1">
                  <a:shade val="53000"/>
                </a:schemeClr>
              </a:solidFill>
              <a:ln>
                <a:noFill/>
              </a:ln>
              <a:effectLst/>
            </c:spPr>
          </c:dPt>
          <c:cat>
            <c:strRef>
              <c:f>'Maturity calculator'!$B$4:$F$4</c:f>
              <c:strCache>
                <c:ptCount val="5"/>
                <c:pt idx="0">
                  <c:v>Partial</c:v>
                </c:pt>
                <c:pt idx="1">
                  <c:v>Substantial</c:v>
                </c:pt>
                <c:pt idx="2">
                  <c:v>Full</c:v>
                </c:pt>
                <c:pt idx="3">
                  <c:v>Excelled</c:v>
                </c:pt>
                <c:pt idx="4">
                  <c:v>N/A</c:v>
                </c:pt>
              </c:strCache>
            </c:strRef>
          </c:cat>
          <c:val>
            <c:numRef>
              <c:f>'Maturity calculator'!$B$8:$F$8</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225908216"/>
        <c:axId val="225909000"/>
      </c:barChart>
      <c:catAx>
        <c:axId val="225908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909000"/>
        <c:crosses val="autoZero"/>
        <c:auto val="1"/>
        <c:lblAlgn val="ctr"/>
        <c:lblOffset val="100"/>
        <c:noMultiLvlLbl val="0"/>
      </c:catAx>
      <c:valAx>
        <c:axId val="225909000"/>
        <c:scaling>
          <c:orientation val="minMax"/>
          <c:max val="2"/>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908216"/>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1"/>
        <c:ser>
          <c:idx val="0"/>
          <c:order val="0"/>
          <c:invertIfNegative val="0"/>
          <c:dPt>
            <c:idx val="0"/>
            <c:invertIfNegative val="0"/>
            <c:bubble3D val="0"/>
            <c:spPr>
              <a:solidFill>
                <a:schemeClr val="accent1">
                  <a:tint val="54000"/>
                </a:schemeClr>
              </a:solidFill>
              <a:ln>
                <a:noFill/>
              </a:ln>
              <a:effectLst/>
            </c:spPr>
          </c:dPt>
          <c:dPt>
            <c:idx val="1"/>
            <c:invertIfNegative val="0"/>
            <c:bubble3D val="0"/>
            <c:spPr>
              <a:solidFill>
                <a:schemeClr val="accent1">
                  <a:tint val="77000"/>
                </a:schemeClr>
              </a:solidFill>
              <a:ln>
                <a:noFill/>
              </a:ln>
              <a:effectLst/>
            </c:spPr>
          </c:dPt>
          <c:dPt>
            <c:idx val="2"/>
            <c:invertIfNegative val="0"/>
            <c:bubble3D val="0"/>
            <c:spPr>
              <a:solidFill>
                <a:schemeClr val="accent1"/>
              </a:solidFill>
              <a:ln>
                <a:noFill/>
              </a:ln>
              <a:effectLst/>
            </c:spPr>
          </c:dPt>
          <c:dPt>
            <c:idx val="3"/>
            <c:invertIfNegative val="0"/>
            <c:bubble3D val="0"/>
            <c:spPr>
              <a:solidFill>
                <a:schemeClr val="accent1">
                  <a:shade val="76000"/>
                </a:schemeClr>
              </a:solidFill>
              <a:ln>
                <a:noFill/>
              </a:ln>
              <a:effectLst/>
            </c:spPr>
          </c:dPt>
          <c:dPt>
            <c:idx val="4"/>
            <c:invertIfNegative val="0"/>
            <c:bubble3D val="0"/>
            <c:spPr>
              <a:solidFill>
                <a:schemeClr val="accent1">
                  <a:shade val="53000"/>
                </a:schemeClr>
              </a:solidFill>
              <a:ln>
                <a:noFill/>
              </a:ln>
              <a:effectLst/>
            </c:spPr>
          </c:dPt>
          <c:cat>
            <c:strRef>
              <c:f>'Maturity calculator'!$B$4:$F$4</c:f>
              <c:strCache>
                <c:ptCount val="5"/>
                <c:pt idx="0">
                  <c:v>Partial</c:v>
                </c:pt>
                <c:pt idx="1">
                  <c:v>Substantial</c:v>
                </c:pt>
                <c:pt idx="2">
                  <c:v>Full</c:v>
                </c:pt>
                <c:pt idx="3">
                  <c:v>Excelled</c:v>
                </c:pt>
                <c:pt idx="4">
                  <c:v>N/A</c:v>
                </c:pt>
              </c:strCache>
            </c:strRef>
          </c:cat>
          <c:val>
            <c:numRef>
              <c:f>'Maturity calculator'!$B$9:$F$9</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225907432"/>
        <c:axId val="225902728"/>
      </c:barChart>
      <c:catAx>
        <c:axId val="225907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902728"/>
        <c:crosses val="autoZero"/>
        <c:auto val="1"/>
        <c:lblAlgn val="ctr"/>
        <c:lblOffset val="100"/>
        <c:noMultiLvlLbl val="0"/>
      </c:catAx>
      <c:valAx>
        <c:axId val="225902728"/>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90743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1"/>
        <c:ser>
          <c:idx val="0"/>
          <c:order val="0"/>
          <c:invertIfNegative val="0"/>
          <c:dPt>
            <c:idx val="0"/>
            <c:invertIfNegative val="0"/>
            <c:bubble3D val="0"/>
            <c:spPr>
              <a:solidFill>
                <a:schemeClr val="accent1">
                  <a:tint val="54000"/>
                </a:schemeClr>
              </a:solidFill>
              <a:ln>
                <a:noFill/>
              </a:ln>
              <a:effectLst/>
            </c:spPr>
          </c:dPt>
          <c:dPt>
            <c:idx val="1"/>
            <c:invertIfNegative val="0"/>
            <c:bubble3D val="0"/>
            <c:spPr>
              <a:solidFill>
                <a:schemeClr val="accent1">
                  <a:tint val="77000"/>
                </a:schemeClr>
              </a:solidFill>
              <a:ln>
                <a:noFill/>
              </a:ln>
              <a:effectLst/>
            </c:spPr>
          </c:dPt>
          <c:dPt>
            <c:idx val="2"/>
            <c:invertIfNegative val="0"/>
            <c:bubble3D val="0"/>
            <c:spPr>
              <a:solidFill>
                <a:schemeClr val="accent1"/>
              </a:solidFill>
              <a:ln>
                <a:noFill/>
              </a:ln>
              <a:effectLst/>
            </c:spPr>
          </c:dPt>
          <c:dPt>
            <c:idx val="3"/>
            <c:invertIfNegative val="0"/>
            <c:bubble3D val="0"/>
            <c:spPr>
              <a:solidFill>
                <a:schemeClr val="accent1">
                  <a:shade val="76000"/>
                </a:schemeClr>
              </a:solidFill>
              <a:ln>
                <a:noFill/>
              </a:ln>
              <a:effectLst/>
            </c:spPr>
          </c:dPt>
          <c:dPt>
            <c:idx val="4"/>
            <c:invertIfNegative val="0"/>
            <c:bubble3D val="0"/>
            <c:spPr>
              <a:solidFill>
                <a:schemeClr val="accent1">
                  <a:shade val="53000"/>
                </a:schemeClr>
              </a:solidFill>
              <a:ln>
                <a:noFill/>
              </a:ln>
              <a:effectLst/>
            </c:spPr>
          </c:dPt>
          <c:cat>
            <c:strRef>
              <c:f>'Maturity calculator'!$B$4:$F$4</c:f>
              <c:strCache>
                <c:ptCount val="5"/>
                <c:pt idx="0">
                  <c:v>Partial</c:v>
                </c:pt>
                <c:pt idx="1">
                  <c:v>Substantial</c:v>
                </c:pt>
                <c:pt idx="2">
                  <c:v>Full</c:v>
                </c:pt>
                <c:pt idx="3">
                  <c:v>Excelled</c:v>
                </c:pt>
                <c:pt idx="4">
                  <c:v>N/A</c:v>
                </c:pt>
              </c:strCache>
            </c:strRef>
          </c:cat>
          <c:val>
            <c:numRef>
              <c:f>'Maturity calculator'!$B$10:$F$10</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225907824"/>
        <c:axId val="225903512"/>
      </c:barChart>
      <c:catAx>
        <c:axId val="22590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903512"/>
        <c:crosses val="autoZero"/>
        <c:auto val="1"/>
        <c:lblAlgn val="ctr"/>
        <c:lblOffset val="100"/>
        <c:noMultiLvlLbl val="0"/>
      </c:catAx>
      <c:valAx>
        <c:axId val="225903512"/>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907824"/>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1"/>
        <c:ser>
          <c:idx val="0"/>
          <c:order val="0"/>
          <c:invertIfNegative val="0"/>
          <c:dPt>
            <c:idx val="0"/>
            <c:invertIfNegative val="0"/>
            <c:bubble3D val="0"/>
            <c:spPr>
              <a:solidFill>
                <a:schemeClr val="accent1">
                  <a:tint val="54000"/>
                </a:schemeClr>
              </a:solidFill>
              <a:ln>
                <a:noFill/>
              </a:ln>
              <a:effectLst/>
            </c:spPr>
          </c:dPt>
          <c:dPt>
            <c:idx val="1"/>
            <c:invertIfNegative val="0"/>
            <c:bubble3D val="0"/>
            <c:spPr>
              <a:solidFill>
                <a:schemeClr val="accent1">
                  <a:tint val="77000"/>
                </a:schemeClr>
              </a:solidFill>
              <a:ln>
                <a:noFill/>
              </a:ln>
              <a:effectLst/>
            </c:spPr>
          </c:dPt>
          <c:dPt>
            <c:idx val="2"/>
            <c:invertIfNegative val="0"/>
            <c:bubble3D val="0"/>
            <c:spPr>
              <a:solidFill>
                <a:schemeClr val="accent1"/>
              </a:solidFill>
              <a:ln>
                <a:noFill/>
              </a:ln>
              <a:effectLst/>
            </c:spPr>
          </c:dPt>
          <c:dPt>
            <c:idx val="3"/>
            <c:invertIfNegative val="0"/>
            <c:bubble3D val="0"/>
            <c:spPr>
              <a:solidFill>
                <a:schemeClr val="accent1">
                  <a:shade val="76000"/>
                </a:schemeClr>
              </a:solidFill>
              <a:ln>
                <a:noFill/>
              </a:ln>
              <a:effectLst/>
            </c:spPr>
          </c:dPt>
          <c:dPt>
            <c:idx val="4"/>
            <c:invertIfNegative val="0"/>
            <c:bubble3D val="0"/>
            <c:spPr>
              <a:solidFill>
                <a:schemeClr val="accent1">
                  <a:shade val="53000"/>
                </a:schemeClr>
              </a:solidFill>
              <a:ln>
                <a:noFill/>
              </a:ln>
              <a:effectLst/>
            </c:spPr>
          </c:dPt>
          <c:cat>
            <c:strRef>
              <c:f>'Maturity calculator'!$B$4:$F$4</c:f>
              <c:strCache>
                <c:ptCount val="5"/>
                <c:pt idx="0">
                  <c:v>Partial</c:v>
                </c:pt>
                <c:pt idx="1">
                  <c:v>Substantial</c:v>
                </c:pt>
                <c:pt idx="2">
                  <c:v>Full</c:v>
                </c:pt>
                <c:pt idx="3">
                  <c:v>Excelled</c:v>
                </c:pt>
                <c:pt idx="4">
                  <c:v>N/A</c:v>
                </c:pt>
              </c:strCache>
            </c:strRef>
          </c:cat>
          <c:val>
            <c:numRef>
              <c:f>'Maturity calculator'!$B$11:$F$11</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225904296"/>
        <c:axId val="225906648"/>
      </c:barChart>
      <c:catAx>
        <c:axId val="22590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906648"/>
        <c:crosses val="autoZero"/>
        <c:auto val="1"/>
        <c:lblAlgn val="ctr"/>
        <c:lblOffset val="100"/>
        <c:noMultiLvlLbl val="0"/>
      </c:catAx>
      <c:valAx>
        <c:axId val="225906648"/>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904296"/>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clustered"/>
        <c:varyColors val="1"/>
        <c:ser>
          <c:idx val="0"/>
          <c:order val="0"/>
          <c:invertIfNegative val="0"/>
          <c:dPt>
            <c:idx val="0"/>
            <c:invertIfNegative val="0"/>
            <c:bubble3D val="0"/>
            <c:spPr>
              <a:solidFill>
                <a:schemeClr val="accent1">
                  <a:tint val="54000"/>
                </a:schemeClr>
              </a:solidFill>
              <a:ln>
                <a:noFill/>
              </a:ln>
              <a:effectLst/>
            </c:spPr>
          </c:dPt>
          <c:dPt>
            <c:idx val="1"/>
            <c:invertIfNegative val="0"/>
            <c:bubble3D val="0"/>
            <c:spPr>
              <a:solidFill>
                <a:schemeClr val="accent1">
                  <a:tint val="77000"/>
                </a:schemeClr>
              </a:solidFill>
              <a:ln>
                <a:noFill/>
              </a:ln>
              <a:effectLst/>
            </c:spPr>
          </c:dPt>
          <c:dPt>
            <c:idx val="2"/>
            <c:invertIfNegative val="0"/>
            <c:bubble3D val="0"/>
            <c:spPr>
              <a:solidFill>
                <a:schemeClr val="accent1"/>
              </a:solidFill>
              <a:ln>
                <a:noFill/>
              </a:ln>
              <a:effectLst/>
            </c:spPr>
          </c:dPt>
          <c:dPt>
            <c:idx val="3"/>
            <c:invertIfNegative val="0"/>
            <c:bubble3D val="0"/>
            <c:spPr>
              <a:solidFill>
                <a:schemeClr val="accent1">
                  <a:shade val="76000"/>
                </a:schemeClr>
              </a:solidFill>
              <a:ln>
                <a:noFill/>
              </a:ln>
              <a:effectLst/>
            </c:spPr>
          </c:dPt>
          <c:dPt>
            <c:idx val="4"/>
            <c:invertIfNegative val="0"/>
            <c:bubble3D val="0"/>
            <c:spPr>
              <a:solidFill>
                <a:schemeClr val="accent1">
                  <a:shade val="53000"/>
                </a:schemeClr>
              </a:solidFill>
              <a:ln>
                <a:noFill/>
              </a:ln>
              <a:effectLst/>
            </c:spPr>
          </c:dPt>
          <c:cat>
            <c:strRef>
              <c:f>'Maturity calculator'!$B$4:$F$4</c:f>
              <c:strCache>
                <c:ptCount val="5"/>
                <c:pt idx="0">
                  <c:v>Partial</c:v>
                </c:pt>
                <c:pt idx="1">
                  <c:v>Substantial</c:v>
                </c:pt>
                <c:pt idx="2">
                  <c:v>Full</c:v>
                </c:pt>
                <c:pt idx="3">
                  <c:v>Excelled</c:v>
                </c:pt>
                <c:pt idx="4">
                  <c:v>N/A</c:v>
                </c:pt>
              </c:strCache>
            </c:strRef>
          </c:cat>
          <c:val>
            <c:numRef>
              <c:f>'Maturity calculator'!$B$12:$F$12</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225902336"/>
        <c:axId val="225903120"/>
      </c:barChart>
      <c:catAx>
        <c:axId val="22590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903120"/>
        <c:crosses val="autoZero"/>
        <c:auto val="1"/>
        <c:lblAlgn val="ctr"/>
        <c:lblOffset val="100"/>
        <c:noMultiLvlLbl val="0"/>
      </c:catAx>
      <c:valAx>
        <c:axId val="22590312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902336"/>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1">
  <a:schemeClr val="accent1"/>
</cs:colorStyle>
</file>

<file path=xl/charts/colors11.xml><?xml version="1.0" encoding="utf-8"?>
<cs:colorStyle xmlns:cs="http://schemas.microsoft.com/office/drawing/2012/chartStyle" xmlns:a="http://schemas.openxmlformats.org/drawingml/2006/main" meth="withinLinearReversed" id="21">
  <a:schemeClr val="accent1"/>
</cs:colorStyle>
</file>

<file path=xl/charts/colors12.xml><?xml version="1.0" encoding="utf-8"?>
<cs:colorStyle xmlns:cs="http://schemas.microsoft.com/office/drawing/2012/chartStyle" xmlns:a="http://schemas.openxmlformats.org/drawingml/2006/main" meth="withinLinearReversed" id="21">
  <a:schemeClr val="accent1"/>
</cs:colorStyle>
</file>

<file path=xl/charts/colors13.xml><?xml version="1.0" encoding="utf-8"?>
<cs:colorStyle xmlns:cs="http://schemas.microsoft.com/office/drawing/2012/chartStyle" xmlns:a="http://schemas.openxmlformats.org/drawingml/2006/main" meth="withinLinearReversed" id="21">
  <a:schemeClr val="accent1"/>
</cs:colorStyle>
</file>

<file path=xl/charts/colors14.xml><?xml version="1.0" encoding="utf-8"?>
<cs:colorStyle xmlns:cs="http://schemas.microsoft.com/office/drawing/2012/chartStyle" xmlns:a="http://schemas.openxmlformats.org/drawingml/2006/main" meth="withinLinearReversed" id="21">
  <a:schemeClr val="accent1"/>
</cs:colorStyle>
</file>

<file path=xl/charts/colors15.xml><?xml version="1.0" encoding="utf-8"?>
<cs:colorStyle xmlns:cs="http://schemas.microsoft.com/office/drawing/2012/chartStyle" xmlns:a="http://schemas.openxmlformats.org/drawingml/2006/main" meth="withinLinearReversed" id="21">
  <a:schemeClr val="accent1"/>
</cs:colorStyle>
</file>

<file path=xl/charts/colors16.xml><?xml version="1.0" encoding="utf-8"?>
<cs:colorStyle xmlns:cs="http://schemas.microsoft.com/office/drawing/2012/chartStyle" xmlns:a="http://schemas.openxmlformats.org/drawingml/2006/main" meth="withinLinearReversed" id="21">
  <a:schemeClr val="accent1"/>
</cs:colorStyle>
</file>

<file path=xl/charts/colors17.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withinLinearReversed" id="21">
  <a:schemeClr val="accent1"/>
</cs:colorStyle>
</file>

<file path=xl/charts/colors5.xml><?xml version="1.0" encoding="utf-8"?>
<cs:colorStyle xmlns:cs="http://schemas.microsoft.com/office/drawing/2012/chartStyle" xmlns:a="http://schemas.openxmlformats.org/drawingml/2006/main" meth="withinLinearReversed" id="21">
  <a:schemeClr val="accent1"/>
</cs:colorStyle>
</file>

<file path=xl/charts/colors6.xml><?xml version="1.0" encoding="utf-8"?>
<cs:colorStyle xmlns:cs="http://schemas.microsoft.com/office/drawing/2012/chartStyle" xmlns:a="http://schemas.openxmlformats.org/drawingml/2006/main" meth="withinLinearReversed" id="21">
  <a:schemeClr val="accent1"/>
</cs:colorStyle>
</file>

<file path=xl/charts/colors7.xml><?xml version="1.0" encoding="utf-8"?>
<cs:colorStyle xmlns:cs="http://schemas.microsoft.com/office/drawing/2012/chartStyle" xmlns:a="http://schemas.openxmlformats.org/drawingml/2006/main" meth="withinLinearReversed" id="21">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8" Type="http://schemas.openxmlformats.org/officeDocument/2006/relationships/image" Target="https://www.protectivesecurity.gov.au/governance/reporting-on-security/PublishingImages/govsec05-embedded.png" TargetMode="External"/><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image" Target="https://www.protectivesecurity.gov.au/governance/reporting-on-security/PublishingImages/govsec05-adhoc.png" TargetMode="External"/><Relationship Id="rId1" Type="http://schemas.openxmlformats.org/officeDocument/2006/relationships/image" Target="../media/image1.png"/><Relationship Id="rId6" Type="http://schemas.openxmlformats.org/officeDocument/2006/relationships/image" Target="https://www.protectivesecurity.gov.au/governance/reporting-on-security/PublishingImages/govsec05-managing.png" TargetMode="External"/><Relationship Id="rId5" Type="http://schemas.openxmlformats.org/officeDocument/2006/relationships/image" Target="../media/image3.png"/><Relationship Id="rId4" Type="http://schemas.openxmlformats.org/officeDocument/2006/relationships/image" Target="https://www.protectivesecurity.gov.au/governance/reporting-on-security/PublishingImages/govsec05-developing.png" TargetMode="External"/><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absolute">
    <xdr:from>
      <xdr:col>1</xdr:col>
      <xdr:colOff>28575</xdr:colOff>
      <xdr:row>37</xdr:row>
      <xdr:rowOff>276225</xdr:rowOff>
    </xdr:from>
    <xdr:to>
      <xdr:col>9</xdr:col>
      <xdr:colOff>666749</xdr:colOff>
      <xdr:row>38</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22</xdr:row>
      <xdr:rowOff>33337</xdr:rowOff>
    </xdr:from>
    <xdr:to>
      <xdr:col>4</xdr:col>
      <xdr:colOff>2486026</xdr:colOff>
      <xdr:row>32</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142874</xdr:colOff>
      <xdr:row>18</xdr:row>
      <xdr:rowOff>33337</xdr:rowOff>
    </xdr:from>
    <xdr:to>
      <xdr:col>4</xdr:col>
      <xdr:colOff>2514600</xdr:colOff>
      <xdr:row>28</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19</xdr:row>
      <xdr:rowOff>33337</xdr:rowOff>
    </xdr:from>
    <xdr:to>
      <xdr:col>4</xdr:col>
      <xdr:colOff>2505076</xdr:colOff>
      <xdr:row>29</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12</xdr:row>
      <xdr:rowOff>33337</xdr:rowOff>
    </xdr:from>
    <xdr:to>
      <xdr:col>4</xdr:col>
      <xdr:colOff>2505076</xdr:colOff>
      <xdr:row>22</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190499</xdr:colOff>
      <xdr:row>43</xdr:row>
      <xdr:rowOff>33337</xdr:rowOff>
    </xdr:from>
    <xdr:to>
      <xdr:col>5</xdr:col>
      <xdr:colOff>0</xdr:colOff>
      <xdr:row>53</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38</xdr:row>
      <xdr:rowOff>33337</xdr:rowOff>
    </xdr:from>
    <xdr:to>
      <xdr:col>4</xdr:col>
      <xdr:colOff>2505076</xdr:colOff>
      <xdr:row>48</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142874</xdr:colOff>
      <xdr:row>21</xdr:row>
      <xdr:rowOff>33337</xdr:rowOff>
    </xdr:from>
    <xdr:to>
      <xdr:col>5</xdr:col>
      <xdr:colOff>0</xdr:colOff>
      <xdr:row>31</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142874</xdr:colOff>
      <xdr:row>12</xdr:row>
      <xdr:rowOff>33337</xdr:rowOff>
    </xdr:from>
    <xdr:to>
      <xdr:col>4</xdr:col>
      <xdr:colOff>2514600</xdr:colOff>
      <xdr:row>22</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32</xdr:row>
      <xdr:rowOff>33337</xdr:rowOff>
    </xdr:from>
    <xdr:to>
      <xdr:col>4</xdr:col>
      <xdr:colOff>2524125</xdr:colOff>
      <xdr:row>42</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2</xdr:row>
      <xdr:rowOff>114300</xdr:rowOff>
    </xdr:from>
    <xdr:to>
      <xdr:col>1</xdr:col>
      <xdr:colOff>457200</xdr:colOff>
      <xdr:row>3</xdr:row>
      <xdr:rowOff>142875</xdr:rowOff>
    </xdr:to>
    <xdr:pic>
      <xdr:nvPicPr>
        <xdr:cNvPr id="14" name="Picture 13" descr="https://www.protectivesecurity.gov.au/governance/reporting-on-security/PublishingImages/govsec05-adhoc.pn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05350" y="8667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238125</xdr:colOff>
      <xdr:row>2</xdr:row>
      <xdr:rowOff>114300</xdr:rowOff>
    </xdr:from>
    <xdr:to>
      <xdr:col>2</xdr:col>
      <xdr:colOff>466725</xdr:colOff>
      <xdr:row>3</xdr:row>
      <xdr:rowOff>142875</xdr:rowOff>
    </xdr:to>
    <xdr:pic>
      <xdr:nvPicPr>
        <xdr:cNvPr id="15" name="Picture 14" descr="https://www.protectivesecurity.gov.au/governance/reporting-on-security/PublishingImages/govsec05-developing.png"/>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5429250" y="86677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247650</xdr:colOff>
      <xdr:row>2</xdr:row>
      <xdr:rowOff>104775</xdr:rowOff>
    </xdr:from>
    <xdr:to>
      <xdr:col>3</xdr:col>
      <xdr:colOff>476250</xdr:colOff>
      <xdr:row>3</xdr:row>
      <xdr:rowOff>133350</xdr:rowOff>
    </xdr:to>
    <xdr:pic>
      <xdr:nvPicPr>
        <xdr:cNvPr id="16" name="Picture 15" descr="https://www.protectivesecurity.gov.au/governance/reporting-on-security/PublishingImages/govsec05-managing.png"/>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6153150" y="85725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200025</xdr:colOff>
      <xdr:row>2</xdr:row>
      <xdr:rowOff>76200</xdr:rowOff>
    </xdr:from>
    <xdr:to>
      <xdr:col>4</xdr:col>
      <xdr:colOff>485775</xdr:colOff>
      <xdr:row>3</xdr:row>
      <xdr:rowOff>161925</xdr:rowOff>
    </xdr:to>
    <xdr:pic>
      <xdr:nvPicPr>
        <xdr:cNvPr id="17" name="Picture 16" descr="https://www.protectivesecurity.gov.au/governance/reporting-on-security/PublishingImages/govsec05-embedded.png"/>
        <xdr:cNvPicPr>
          <a:picLocks noChangeAspect="1" noChangeArrowheads="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6819900" y="828675"/>
          <a:ext cx="2857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20</xdr:row>
      <xdr:rowOff>123825</xdr:rowOff>
    </xdr:from>
    <xdr:to>
      <xdr:col>1</xdr:col>
      <xdr:colOff>419100</xdr:colOff>
      <xdr:row>21</xdr:row>
      <xdr:rowOff>161925</xdr:rowOff>
    </xdr:to>
    <xdr:pic>
      <xdr:nvPicPr>
        <xdr:cNvPr id="18" name="Picture 17" descr="https://www.protectivesecurity.gov.au/governance/reporting-on-security/PublishingImages/govsec05-adhoc.png"/>
        <xdr:cNvPicPr>
          <a:picLocks noChangeAspect="1" noChangeArrowheads="1"/>
        </xdr:cNvPicPr>
      </xdr:nvPicPr>
      <xdr:blipFill>
        <a:blip xmlns:r="http://schemas.openxmlformats.org/officeDocument/2006/relationships" r:embed="rId9" r:link="rId2">
          <a:extLst>
            <a:ext uri="{28A0092B-C50C-407E-A947-70E740481C1C}">
              <a14:useLocalDpi xmlns:a14="http://schemas.microsoft.com/office/drawing/2010/main" val="0"/>
            </a:ext>
          </a:extLst>
        </a:blip>
        <a:srcRect/>
        <a:stretch>
          <a:fillRect/>
        </a:stretch>
      </xdr:blipFill>
      <xdr:spPr bwMode="auto">
        <a:xfrm>
          <a:off x="4667250" y="41243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238125</xdr:colOff>
      <xdr:row>20</xdr:row>
      <xdr:rowOff>114300</xdr:rowOff>
    </xdr:from>
    <xdr:to>
      <xdr:col>2</xdr:col>
      <xdr:colOff>466725</xdr:colOff>
      <xdr:row>21</xdr:row>
      <xdr:rowOff>152400</xdr:rowOff>
    </xdr:to>
    <xdr:pic>
      <xdr:nvPicPr>
        <xdr:cNvPr id="19" name="Picture 18" descr="https://www.protectivesecurity.gov.au/governance/reporting-on-security/PublishingImages/govsec05-developing.png"/>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5429250" y="41148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228600</xdr:colOff>
      <xdr:row>20</xdr:row>
      <xdr:rowOff>114300</xdr:rowOff>
    </xdr:from>
    <xdr:to>
      <xdr:col>3</xdr:col>
      <xdr:colOff>457200</xdr:colOff>
      <xdr:row>21</xdr:row>
      <xdr:rowOff>152400</xdr:rowOff>
    </xdr:to>
    <xdr:pic>
      <xdr:nvPicPr>
        <xdr:cNvPr id="20" name="Picture 19" descr="https://www.protectivesecurity.gov.au/governance/reporting-on-security/PublishingImages/govsec05-managing.png"/>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6134100" y="41148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209550</xdr:colOff>
      <xdr:row>20</xdr:row>
      <xdr:rowOff>76200</xdr:rowOff>
    </xdr:from>
    <xdr:to>
      <xdr:col>4</xdr:col>
      <xdr:colOff>495300</xdr:colOff>
      <xdr:row>21</xdr:row>
      <xdr:rowOff>171450</xdr:rowOff>
    </xdr:to>
    <xdr:pic>
      <xdr:nvPicPr>
        <xdr:cNvPr id="21" name="Picture 20" descr="https://www.protectivesecurity.gov.au/governance/reporting-on-security/PublishingImages/govsec05-embedded.png"/>
        <xdr:cNvPicPr>
          <a:picLocks noChangeAspect="1" noChangeArrowheads="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6829425" y="4076700"/>
          <a:ext cx="2857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23</xdr:row>
      <xdr:rowOff>33337</xdr:rowOff>
    </xdr:from>
    <xdr:to>
      <xdr:col>5</xdr:col>
      <xdr:colOff>9526</xdr:colOff>
      <xdr:row>33</xdr:row>
      <xdr:rowOff>9525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15</xdr:row>
      <xdr:rowOff>33337</xdr:rowOff>
    </xdr:from>
    <xdr:to>
      <xdr:col>4</xdr:col>
      <xdr:colOff>2524126</xdr:colOff>
      <xdr:row>25</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142874</xdr:colOff>
      <xdr:row>21</xdr:row>
      <xdr:rowOff>33337</xdr:rowOff>
    </xdr:from>
    <xdr:to>
      <xdr:col>4</xdr:col>
      <xdr:colOff>2438400</xdr:colOff>
      <xdr:row>31</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10</xdr:row>
      <xdr:rowOff>33337</xdr:rowOff>
    </xdr:from>
    <xdr:to>
      <xdr:col>4</xdr:col>
      <xdr:colOff>2524126</xdr:colOff>
      <xdr:row>20</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142874</xdr:colOff>
      <xdr:row>17</xdr:row>
      <xdr:rowOff>33337</xdr:rowOff>
    </xdr:from>
    <xdr:to>
      <xdr:col>4</xdr:col>
      <xdr:colOff>2514600</xdr:colOff>
      <xdr:row>27</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15</xdr:row>
      <xdr:rowOff>33337</xdr:rowOff>
    </xdr:from>
    <xdr:to>
      <xdr:col>5</xdr:col>
      <xdr:colOff>9526</xdr:colOff>
      <xdr:row>25</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17</xdr:row>
      <xdr:rowOff>33337</xdr:rowOff>
    </xdr:from>
    <xdr:to>
      <xdr:col>4</xdr:col>
      <xdr:colOff>2486026</xdr:colOff>
      <xdr:row>27</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Violet">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08"/>
  <sheetViews>
    <sheetView showGridLines="0" showRowColHeaders="0" tabSelected="1" zoomScale="110" zoomScaleNormal="110" zoomScaleSheetLayoutView="100" workbookViewId="0">
      <selection activeCell="F3" sqref="F3:J3"/>
    </sheetView>
  </sheetViews>
  <sheetFormatPr defaultRowHeight="15" x14ac:dyDescent="0.25"/>
  <cols>
    <col min="1" max="1" width="2.140625" customWidth="1"/>
    <col min="2" max="2" width="12" customWidth="1"/>
    <col min="3" max="9" width="10.42578125" customWidth="1"/>
    <col min="10" max="10" width="12.42578125" customWidth="1"/>
    <col min="11" max="11" width="2.140625" customWidth="1"/>
    <col min="12" max="54" width="9.140625" style="20"/>
  </cols>
  <sheetData>
    <row r="1" spans="1:54" x14ac:dyDescent="0.25">
      <c r="A1" s="1"/>
      <c r="B1" s="1"/>
      <c r="C1" s="1"/>
      <c r="D1" s="1"/>
      <c r="E1" s="1"/>
      <c r="F1" s="1"/>
      <c r="G1" s="1"/>
      <c r="H1" s="1"/>
      <c r="I1" s="1"/>
      <c r="J1" s="1"/>
      <c r="K1" s="1"/>
    </row>
    <row r="2" spans="1:54" ht="15.75" thickBot="1" x14ac:dyDescent="0.3">
      <c r="A2" s="1"/>
      <c r="B2" s="96" t="s">
        <v>241</v>
      </c>
      <c r="C2" s="96"/>
      <c r="D2" s="96"/>
      <c r="E2" s="96"/>
      <c r="F2" s="96"/>
      <c r="G2" s="96"/>
      <c r="H2" s="96"/>
      <c r="I2" s="96"/>
      <c r="J2" s="96"/>
      <c r="K2" s="1"/>
    </row>
    <row r="3" spans="1:54" s="102" customFormat="1" ht="13.5" thickBot="1" x14ac:dyDescent="0.25">
      <c r="A3" s="19"/>
      <c r="B3" s="99" t="s">
        <v>242</v>
      </c>
      <c r="C3" s="100" t="s">
        <v>244</v>
      </c>
      <c r="D3" s="100"/>
      <c r="E3" s="100"/>
      <c r="F3" s="170"/>
      <c r="G3" s="171"/>
      <c r="H3" s="171"/>
      <c r="I3" s="171"/>
      <c r="J3" s="172"/>
      <c r="K3" s="19"/>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row>
    <row r="4" spans="1:54" s="102" customFormat="1" ht="13.5" thickBot="1" x14ac:dyDescent="0.25">
      <c r="A4" s="19"/>
      <c r="B4" s="99" t="s">
        <v>245</v>
      </c>
      <c r="C4" s="100" t="s">
        <v>243</v>
      </c>
      <c r="D4" s="100"/>
      <c r="E4" s="100"/>
      <c r="F4" s="100"/>
      <c r="G4" s="100"/>
      <c r="H4" s="100"/>
      <c r="I4" s="170" t="s">
        <v>396</v>
      </c>
      <c r="J4" s="172"/>
      <c r="K4" s="19"/>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row>
    <row r="5" spans="1:54" s="102" customFormat="1" ht="12.75" x14ac:dyDescent="0.2">
      <c r="A5" s="19"/>
      <c r="B5" s="99" t="s">
        <v>246</v>
      </c>
      <c r="C5" s="100" t="s">
        <v>248</v>
      </c>
      <c r="D5" s="100"/>
      <c r="E5" s="100"/>
      <c r="F5" s="100"/>
      <c r="G5" s="100"/>
      <c r="H5" s="100"/>
      <c r="I5" s="100"/>
      <c r="J5" s="100"/>
      <c r="K5" s="19"/>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row>
    <row r="6" spans="1:54" s="102" customFormat="1" ht="12.75" x14ac:dyDescent="0.2">
      <c r="A6" s="19"/>
      <c r="B6" s="99"/>
      <c r="C6" s="99" t="s">
        <v>247</v>
      </c>
      <c r="D6" s="100" t="s">
        <v>251</v>
      </c>
      <c r="E6" s="100"/>
      <c r="F6" s="100"/>
      <c r="G6" s="100"/>
      <c r="H6" s="100"/>
      <c r="I6" s="100"/>
      <c r="J6" s="100"/>
      <c r="K6" s="19"/>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row>
    <row r="7" spans="1:54" s="102" customFormat="1" ht="12.75" x14ac:dyDescent="0.2">
      <c r="A7" s="19"/>
      <c r="B7" s="99" t="s">
        <v>249</v>
      </c>
      <c r="C7" s="103" t="s">
        <v>258</v>
      </c>
      <c r="D7" s="100"/>
      <c r="E7" s="100"/>
      <c r="F7" s="100"/>
      <c r="G7" s="100"/>
      <c r="H7" s="100"/>
      <c r="I7" s="100"/>
      <c r="J7" s="100"/>
      <c r="K7" s="19"/>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row>
    <row r="8" spans="1:54" s="102" customFormat="1" ht="12.75" x14ac:dyDescent="0.2">
      <c r="A8" s="19"/>
      <c r="B8" s="99"/>
      <c r="C8" s="99" t="s">
        <v>247</v>
      </c>
      <c r="D8" s="100" t="s">
        <v>217</v>
      </c>
      <c r="E8" s="100"/>
      <c r="F8" s="100"/>
      <c r="G8" s="100"/>
      <c r="H8" s="100"/>
      <c r="I8" s="100"/>
      <c r="J8" s="100"/>
      <c r="K8" s="19"/>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row>
    <row r="9" spans="1:54" s="102" customFormat="1" ht="12.75" x14ac:dyDescent="0.2">
      <c r="A9" s="19"/>
      <c r="B9" s="99"/>
      <c r="C9" s="99" t="s">
        <v>247</v>
      </c>
      <c r="D9" s="100" t="s">
        <v>262</v>
      </c>
      <c r="E9" s="100"/>
      <c r="F9" s="100"/>
      <c r="G9" s="100"/>
      <c r="H9" s="100"/>
      <c r="I9" s="100"/>
      <c r="J9" s="100"/>
      <c r="K9" s="19"/>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row>
    <row r="10" spans="1:54" s="102" customFormat="1" ht="12.75" x14ac:dyDescent="0.2">
      <c r="A10" s="19"/>
      <c r="B10" s="99"/>
      <c r="C10" s="99" t="s">
        <v>247</v>
      </c>
      <c r="D10" s="100" t="s">
        <v>227</v>
      </c>
      <c r="E10" s="100"/>
      <c r="F10" s="100"/>
      <c r="G10" s="100"/>
      <c r="H10" s="100"/>
      <c r="I10" s="100"/>
      <c r="J10" s="100"/>
      <c r="K10" s="19"/>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row>
    <row r="11" spans="1:54" s="102" customFormat="1" ht="12.75" x14ac:dyDescent="0.2">
      <c r="A11" s="19"/>
      <c r="B11" s="99" t="s">
        <v>250</v>
      </c>
      <c r="C11" s="103" t="s">
        <v>259</v>
      </c>
      <c r="D11" s="100"/>
      <c r="E11" s="100"/>
      <c r="F11" s="100"/>
      <c r="G11" s="100"/>
      <c r="H11" s="100"/>
      <c r="I11" s="100"/>
      <c r="J11" s="100"/>
      <c r="K11" s="19"/>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s="102" customFormat="1" ht="12.75" x14ac:dyDescent="0.2">
      <c r="A12" s="19"/>
      <c r="B12" s="99" t="s">
        <v>260</v>
      </c>
      <c r="C12" s="103" t="s">
        <v>261</v>
      </c>
      <c r="D12" s="100"/>
      <c r="E12" s="100"/>
      <c r="F12" s="100"/>
      <c r="G12" s="100"/>
      <c r="H12" s="100"/>
      <c r="I12" s="100"/>
      <c r="J12" s="100"/>
      <c r="K12" s="19"/>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row>
    <row r="13" spans="1:54" s="102" customFormat="1" ht="12.75" x14ac:dyDescent="0.2">
      <c r="A13" s="19"/>
      <c r="B13" s="105" t="s">
        <v>257</v>
      </c>
      <c r="C13" s="104"/>
      <c r="D13" s="100"/>
      <c r="E13" s="100"/>
      <c r="F13" s="100"/>
      <c r="G13" s="100"/>
      <c r="H13" s="100"/>
      <c r="I13" s="100"/>
      <c r="J13" s="100"/>
      <c r="K13" s="19"/>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row>
    <row r="14" spans="1:54" ht="8.25" customHeight="1" x14ac:dyDescent="0.25">
      <c r="A14" s="1"/>
      <c r="B14" s="98"/>
      <c r="C14" s="97"/>
      <c r="D14" s="97"/>
      <c r="E14" s="97"/>
      <c r="F14" s="97"/>
      <c r="G14" s="97"/>
      <c r="H14" s="97"/>
      <c r="I14" s="97"/>
      <c r="J14" s="97"/>
      <c r="K14" s="1"/>
    </row>
    <row r="15" spans="1:54" x14ac:dyDescent="0.25">
      <c r="A15" s="1"/>
      <c r="B15" s="1"/>
      <c r="C15" s="1"/>
      <c r="D15" s="1"/>
      <c r="E15" s="1"/>
      <c r="F15" s="1"/>
      <c r="G15" s="1"/>
      <c r="H15" s="1"/>
      <c r="I15" s="1"/>
      <c r="J15" s="1"/>
      <c r="K15" s="1"/>
    </row>
    <row r="16" spans="1:54" ht="15" customHeight="1" x14ac:dyDescent="0.3">
      <c r="A16" s="1"/>
      <c r="B16" s="175" t="str">
        <f>I4</f>
        <v>Select classification</v>
      </c>
      <c r="C16" s="175"/>
      <c r="D16" s="175"/>
      <c r="E16" s="175"/>
      <c r="F16" s="175"/>
      <c r="G16" s="175"/>
      <c r="H16" s="175"/>
      <c r="I16" s="175"/>
      <c r="J16" s="175"/>
      <c r="K16" s="1"/>
    </row>
    <row r="17" spans="1:11" ht="34.5" customHeight="1" x14ac:dyDescent="0.35">
      <c r="A17" s="1"/>
      <c r="B17" s="43"/>
      <c r="C17" s="1"/>
      <c r="D17" s="1"/>
      <c r="E17" s="1"/>
      <c r="F17" s="85" t="s">
        <v>306</v>
      </c>
      <c r="G17" s="1"/>
      <c r="H17" s="1"/>
      <c r="I17" s="1"/>
      <c r="J17" s="1"/>
      <c r="K17" s="1"/>
    </row>
    <row r="18" spans="1:11" ht="41.25" customHeight="1" x14ac:dyDescent="0.5">
      <c r="A18" s="1"/>
      <c r="B18" s="173" t="str">
        <f>IF(ISBLANK(F3),"&lt;Entity name&gt;",F3)</f>
        <v>&lt;Entity name&gt;</v>
      </c>
      <c r="C18" s="174"/>
      <c r="D18" s="174"/>
      <c r="E18" s="174"/>
      <c r="F18" s="174"/>
      <c r="G18" s="174"/>
      <c r="H18" s="174"/>
      <c r="I18" s="174"/>
      <c r="J18" s="174"/>
      <c r="K18" s="1"/>
    </row>
    <row r="19" spans="1:11" ht="30" customHeight="1" x14ac:dyDescent="0.35">
      <c r="A19" s="1"/>
      <c r="B19" s="43" t="s">
        <v>235</v>
      </c>
      <c r="C19" s="1"/>
      <c r="D19" s="1"/>
      <c r="E19" s="1"/>
      <c r="F19" s="1"/>
      <c r="G19" s="1"/>
      <c r="H19" s="1"/>
      <c r="I19" s="1"/>
      <c r="J19" s="1"/>
      <c r="K19" s="1"/>
    </row>
    <row r="20" spans="1:11" ht="41.25" customHeight="1" thickBot="1" x14ac:dyDescent="0.3">
      <c r="A20" s="1"/>
      <c r="B20" s="154" t="s">
        <v>236</v>
      </c>
      <c r="C20" s="154"/>
      <c r="D20" s="154"/>
      <c r="E20" s="154"/>
      <c r="F20" s="154"/>
      <c r="G20" s="154"/>
      <c r="H20" s="154"/>
      <c r="I20" s="154"/>
      <c r="J20" s="154"/>
      <c r="K20" s="1"/>
    </row>
    <row r="21" spans="1:11" ht="16.5" thickBot="1" x14ac:dyDescent="0.3">
      <c r="A21" s="1"/>
      <c r="B21" s="40" t="s">
        <v>252</v>
      </c>
      <c r="C21" s="41"/>
      <c r="D21" s="41"/>
      <c r="E21" s="41"/>
      <c r="F21" s="41"/>
      <c r="G21" s="158" t="str">
        <f>'Maturity calculator'!I24</f>
        <v/>
      </c>
      <c r="H21" s="159"/>
      <c r="I21" s="159"/>
      <c r="J21" s="160"/>
      <c r="K21" s="1"/>
    </row>
    <row r="22" spans="1:11" ht="62.25" customHeight="1" thickBot="1" x14ac:dyDescent="0.3">
      <c r="A22" s="1"/>
      <c r="B22" s="164" t="str">
        <f>IF(G21="Ad hoc",Overall_Ad_hoc,IF(G21="Developing",Overall_Developing,IF(G21="Managing",Overall_Managing,IF(G21="Embedded",Overall_Embedded,IF(G21=0,"","This text box will be populated based on your answers at the module level.")))))</f>
        <v>This text box will be populated based on your answers at the module level.</v>
      </c>
      <c r="C22" s="165"/>
      <c r="D22" s="165"/>
      <c r="E22" s="165"/>
      <c r="F22" s="165"/>
      <c r="G22" s="165"/>
      <c r="H22" s="165"/>
      <c r="I22" s="165"/>
      <c r="J22" s="166"/>
      <c r="K22" s="1"/>
    </row>
    <row r="23" spans="1:11" ht="12" customHeight="1" x14ac:dyDescent="0.25">
      <c r="A23" s="1"/>
      <c r="B23" s="1"/>
      <c r="C23" s="1"/>
      <c r="D23" s="1"/>
      <c r="E23" s="1"/>
      <c r="F23" s="1"/>
      <c r="G23" s="1"/>
      <c r="H23" s="1"/>
      <c r="I23" s="1"/>
      <c r="J23" s="1"/>
      <c r="K23" s="1"/>
    </row>
    <row r="24" spans="1:11" ht="19.5" thickBot="1" x14ac:dyDescent="0.3">
      <c r="A24" s="1"/>
      <c r="B24" s="42" t="s">
        <v>218</v>
      </c>
      <c r="C24" s="1"/>
      <c r="D24" s="1"/>
      <c r="E24" s="1"/>
      <c r="F24" s="1"/>
      <c r="G24" s="1"/>
      <c r="H24" s="1"/>
      <c r="I24" s="1"/>
      <c r="J24" s="1"/>
      <c r="K24" s="1"/>
    </row>
    <row r="25" spans="1:11" ht="16.5" thickBot="1" x14ac:dyDescent="0.3">
      <c r="A25" s="1"/>
      <c r="B25" s="40" t="s">
        <v>253</v>
      </c>
      <c r="C25" s="41"/>
      <c r="D25" s="41"/>
      <c r="E25" s="41"/>
      <c r="F25" s="41"/>
      <c r="G25" s="158" t="str">
        <f>'Maturity calculator'!I6</f>
        <v/>
      </c>
      <c r="H25" s="159"/>
      <c r="I25" s="159"/>
      <c r="J25" s="160"/>
      <c r="K25" s="1"/>
    </row>
    <row r="26" spans="1:11" ht="45.75" customHeight="1" thickBot="1" x14ac:dyDescent="0.3">
      <c r="A26" s="1"/>
      <c r="B26" s="164" t="str">
        <f>IF(G25="Ad hoc",Governance_Ad_hoc,IF(G25="Developing",Governance_Developing,IF(G25="Managing",Governance_Managing,IF(G25="Embedded",Governance_Embedded,IF(G25=0,"","This text box will be populated based on your answers at the module level.")))))</f>
        <v>This text box will be populated based on your answers at the module level.</v>
      </c>
      <c r="C26" s="165"/>
      <c r="D26" s="165"/>
      <c r="E26" s="165"/>
      <c r="F26" s="165"/>
      <c r="G26" s="165"/>
      <c r="H26" s="165"/>
      <c r="I26" s="165"/>
      <c r="J26" s="166"/>
      <c r="K26" s="1"/>
    </row>
    <row r="27" spans="1:11" ht="45.75" customHeight="1" thickBot="1" x14ac:dyDescent="0.3">
      <c r="A27" s="1"/>
      <c r="B27" s="167" t="s">
        <v>359</v>
      </c>
      <c r="C27" s="168"/>
      <c r="D27" s="168"/>
      <c r="E27" s="168"/>
      <c r="F27" s="168"/>
      <c r="G27" s="168"/>
      <c r="H27" s="168"/>
      <c r="I27" s="168"/>
      <c r="J27" s="169"/>
      <c r="K27" s="1"/>
    </row>
    <row r="28" spans="1:11" ht="16.5" thickBot="1" x14ac:dyDescent="0.3">
      <c r="A28" s="1"/>
      <c r="B28" s="40" t="s">
        <v>254</v>
      </c>
      <c r="C28" s="41"/>
      <c r="D28" s="41"/>
      <c r="E28" s="41"/>
      <c r="F28" s="41"/>
      <c r="G28" s="158" t="str">
        <f>'Maturity calculator'!I7</f>
        <v/>
      </c>
      <c r="H28" s="159"/>
      <c r="I28" s="159"/>
      <c r="J28" s="160"/>
      <c r="K28" s="1"/>
    </row>
    <row r="29" spans="1:11" ht="45.75" customHeight="1" thickBot="1" x14ac:dyDescent="0.3">
      <c r="A29" s="1"/>
      <c r="B29" s="164" t="str">
        <f>IF(G28="Ad hoc",Information_Ad_hoc,IF(G28="Developing",Information_Developing,IF(G28="Managing",Information_Managing,IF(G28="Embedded",Information_Embedded,IF(G28=0,"","This text box will be populated based on your answers at the module level.")))))</f>
        <v>This text box will be populated based on your answers at the module level.</v>
      </c>
      <c r="C29" s="165"/>
      <c r="D29" s="165"/>
      <c r="E29" s="165"/>
      <c r="F29" s="165"/>
      <c r="G29" s="165"/>
      <c r="H29" s="165"/>
      <c r="I29" s="165"/>
      <c r="J29" s="166"/>
      <c r="K29" s="1"/>
    </row>
    <row r="30" spans="1:11" ht="45.75" customHeight="1" thickBot="1" x14ac:dyDescent="0.3">
      <c r="A30" s="1"/>
      <c r="B30" s="167" t="s">
        <v>360</v>
      </c>
      <c r="C30" s="168"/>
      <c r="D30" s="168"/>
      <c r="E30" s="168"/>
      <c r="F30" s="168"/>
      <c r="G30" s="168"/>
      <c r="H30" s="168"/>
      <c r="I30" s="168"/>
      <c r="J30" s="169"/>
      <c r="K30" s="1"/>
    </row>
    <row r="31" spans="1:11" ht="16.5" thickBot="1" x14ac:dyDescent="0.3">
      <c r="A31" s="1"/>
      <c r="B31" s="40" t="s">
        <v>255</v>
      </c>
      <c r="C31" s="41"/>
      <c r="D31" s="41"/>
      <c r="E31" s="41"/>
      <c r="F31" s="41"/>
      <c r="G31" s="158" t="str">
        <f>'Maturity calculator'!I8</f>
        <v/>
      </c>
      <c r="H31" s="159"/>
      <c r="I31" s="159"/>
      <c r="J31" s="160"/>
      <c r="K31" s="1"/>
    </row>
    <row r="32" spans="1:11" ht="45.75" customHeight="1" thickBot="1" x14ac:dyDescent="0.3">
      <c r="A32" s="1"/>
      <c r="B32" s="164" t="str">
        <f>IF(G31="Ad hoc",Personnel_Ad_hoc,IF(G31="Developing",Personnel_Developing,IF(G31="Managing",Personnel_Managing,IF(G31="Embedded",Personnel_Embedded,IF(G31=0,"","This text box will be populated based on your answers at the module level.")))))</f>
        <v>This text box will be populated based on your answers at the module level.</v>
      </c>
      <c r="C32" s="165"/>
      <c r="D32" s="165"/>
      <c r="E32" s="165"/>
      <c r="F32" s="165"/>
      <c r="G32" s="165"/>
      <c r="H32" s="165"/>
      <c r="I32" s="165"/>
      <c r="J32" s="166"/>
      <c r="K32" s="1"/>
    </row>
    <row r="33" spans="1:54" ht="45.75" customHeight="1" thickBot="1" x14ac:dyDescent="0.3">
      <c r="A33" s="1"/>
      <c r="B33" s="167" t="s">
        <v>361</v>
      </c>
      <c r="C33" s="168"/>
      <c r="D33" s="168"/>
      <c r="E33" s="168"/>
      <c r="F33" s="168"/>
      <c r="G33" s="168"/>
      <c r="H33" s="168"/>
      <c r="I33" s="168"/>
      <c r="J33" s="169"/>
      <c r="K33" s="1"/>
    </row>
    <row r="34" spans="1:54" ht="16.5" thickBot="1" x14ac:dyDescent="0.3">
      <c r="A34" s="1"/>
      <c r="B34" s="40" t="s">
        <v>256</v>
      </c>
      <c r="C34" s="41"/>
      <c r="D34" s="41"/>
      <c r="E34" s="41"/>
      <c r="F34" s="41"/>
      <c r="G34" s="158" t="str">
        <f>'Maturity calculator'!I9</f>
        <v/>
      </c>
      <c r="H34" s="159"/>
      <c r="I34" s="159"/>
      <c r="J34" s="160"/>
      <c r="K34" s="1"/>
    </row>
    <row r="35" spans="1:54" ht="45.75" customHeight="1" thickBot="1" x14ac:dyDescent="0.3">
      <c r="A35" s="1"/>
      <c r="B35" s="164" t="str">
        <f>IF(G34="Ad hoc",Physical_Ad_hoc,IF(G34="Developing",Physical_Developing,IF(G34="Managing",Physical_Managing,IF(G34="Embedded",Physical_Embedded,IF(G34=0,"","This text box will be populated based on your answers at the module level.")))))</f>
        <v>This text box will be populated based on your answers at the module level.</v>
      </c>
      <c r="C35" s="165"/>
      <c r="D35" s="165"/>
      <c r="E35" s="165"/>
      <c r="F35" s="165"/>
      <c r="G35" s="165"/>
      <c r="H35" s="165"/>
      <c r="I35" s="165"/>
      <c r="J35" s="166"/>
      <c r="K35" s="1"/>
    </row>
    <row r="36" spans="1:54" ht="45.75" customHeight="1" thickBot="1" x14ac:dyDescent="0.3">
      <c r="A36" s="1"/>
      <c r="B36" s="167" t="s">
        <v>362</v>
      </c>
      <c r="C36" s="168"/>
      <c r="D36" s="168"/>
      <c r="E36" s="168"/>
      <c r="F36" s="168"/>
      <c r="G36" s="168"/>
      <c r="H36" s="168"/>
      <c r="I36" s="168"/>
      <c r="J36" s="169"/>
      <c r="K36" s="1"/>
    </row>
    <row r="37" spans="1:54" ht="6.75" customHeight="1" x14ac:dyDescent="0.3">
      <c r="A37" s="1"/>
      <c r="B37" s="1"/>
      <c r="C37" s="1"/>
      <c r="D37" s="1"/>
      <c r="E37" s="1"/>
      <c r="F37" s="76"/>
      <c r="G37" s="1"/>
      <c r="H37" s="1"/>
      <c r="I37" s="1"/>
      <c r="J37" s="1"/>
      <c r="K37" s="1"/>
    </row>
    <row r="38" spans="1:54" ht="177" customHeight="1" x14ac:dyDescent="0.3">
      <c r="A38" s="1"/>
      <c r="B38" s="42" t="s">
        <v>391</v>
      </c>
      <c r="C38" s="1"/>
      <c r="D38" s="1"/>
      <c r="E38" s="1"/>
      <c r="F38" s="76"/>
      <c r="G38" s="1"/>
      <c r="H38" s="1"/>
      <c r="I38" s="1"/>
      <c r="J38" s="1"/>
      <c r="K38" s="1"/>
    </row>
    <row r="39" spans="1:54" ht="12" customHeight="1" x14ac:dyDescent="0.25">
      <c r="A39" s="1"/>
      <c r="B39" s="1"/>
      <c r="C39" s="1"/>
      <c r="D39" s="1"/>
      <c r="E39" s="1"/>
      <c r="F39" s="1"/>
      <c r="G39" s="1"/>
      <c r="H39" s="1"/>
      <c r="I39" s="1"/>
      <c r="J39" s="1"/>
      <c r="K39" s="1"/>
    </row>
    <row r="40" spans="1:54" ht="19.5" thickBot="1" x14ac:dyDescent="0.35">
      <c r="A40" s="1"/>
      <c r="B40" s="86" t="s">
        <v>217</v>
      </c>
      <c r="C40" s="1"/>
      <c r="D40" s="1"/>
      <c r="E40" s="1"/>
      <c r="F40" s="1"/>
      <c r="G40" s="1"/>
      <c r="H40" s="1"/>
      <c r="I40" s="1"/>
      <c r="J40" s="1"/>
      <c r="K40" s="1"/>
    </row>
    <row r="41" spans="1:54" x14ac:dyDescent="0.25">
      <c r="A41" s="1"/>
      <c r="B41" s="129" t="s">
        <v>305</v>
      </c>
      <c r="C41" s="2"/>
      <c r="D41" s="2"/>
      <c r="E41" s="2"/>
      <c r="F41" s="2"/>
      <c r="G41" s="2"/>
      <c r="H41" s="2"/>
      <c r="I41" s="2"/>
      <c r="J41" s="3"/>
      <c r="K41" s="1"/>
    </row>
    <row r="42" spans="1:54" s="109" customFormat="1" ht="187.5" customHeight="1" thickBot="1" x14ac:dyDescent="0.3">
      <c r="A42" s="106"/>
      <c r="B42" s="155" t="s">
        <v>304</v>
      </c>
      <c r="C42" s="154"/>
      <c r="D42" s="154"/>
      <c r="E42" s="154"/>
      <c r="F42" s="154"/>
      <c r="G42" s="154"/>
      <c r="H42" s="154"/>
      <c r="I42" s="154"/>
      <c r="J42" s="156"/>
      <c r="K42" s="106"/>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row>
    <row r="43" spans="1:54" ht="80.099999999999994" customHeight="1" thickBot="1" x14ac:dyDescent="0.3">
      <c r="A43" s="1"/>
      <c r="B43" s="145" t="s">
        <v>47</v>
      </c>
      <c r="C43" s="146"/>
      <c r="D43" s="146"/>
      <c r="E43" s="146"/>
      <c r="F43" s="146"/>
      <c r="G43" s="146"/>
      <c r="H43" s="146"/>
      <c r="I43" s="146"/>
      <c r="J43" s="147"/>
      <c r="K43" s="1"/>
    </row>
    <row r="44" spans="1:54" x14ac:dyDescent="0.25">
      <c r="A44" s="1"/>
      <c r="B44" s="129" t="s">
        <v>375</v>
      </c>
      <c r="C44" s="2"/>
      <c r="D44" s="2"/>
      <c r="E44" s="2"/>
      <c r="F44" s="2"/>
      <c r="G44" s="2"/>
      <c r="H44" s="2"/>
      <c r="I44" s="2"/>
      <c r="J44" s="3"/>
      <c r="K44" s="1"/>
    </row>
    <row r="45" spans="1:54" s="109" customFormat="1" ht="120" customHeight="1" thickBot="1" x14ac:dyDescent="0.3">
      <c r="A45" s="106"/>
      <c r="B45" s="155" t="s">
        <v>376</v>
      </c>
      <c r="C45" s="154"/>
      <c r="D45" s="154"/>
      <c r="E45" s="154"/>
      <c r="F45" s="154"/>
      <c r="G45" s="154"/>
      <c r="H45" s="154"/>
      <c r="I45" s="154"/>
      <c r="J45" s="156"/>
      <c r="K45" s="106"/>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row>
    <row r="46" spans="1:54" ht="80.099999999999994" customHeight="1" thickBot="1" x14ac:dyDescent="0.3">
      <c r="A46" s="1"/>
      <c r="B46" s="145" t="s">
        <v>47</v>
      </c>
      <c r="C46" s="146"/>
      <c r="D46" s="146"/>
      <c r="E46" s="146"/>
      <c r="F46" s="146"/>
      <c r="G46" s="146"/>
      <c r="H46" s="146"/>
      <c r="I46" s="146"/>
      <c r="J46" s="147"/>
      <c r="K46" s="1"/>
    </row>
    <row r="47" spans="1:54" ht="12" customHeight="1" x14ac:dyDescent="0.25">
      <c r="A47" s="1"/>
      <c r="B47" s="1"/>
      <c r="C47" s="1"/>
      <c r="D47" s="1"/>
      <c r="E47" s="1"/>
      <c r="F47" s="1"/>
      <c r="G47" s="1"/>
      <c r="H47" s="1"/>
      <c r="I47" s="1"/>
      <c r="J47" s="1"/>
      <c r="K47" s="1"/>
    </row>
    <row r="48" spans="1:54" ht="18.75" x14ac:dyDescent="0.3">
      <c r="A48" s="1"/>
      <c r="B48" s="39" t="s">
        <v>219</v>
      </c>
      <c r="C48" s="1"/>
      <c r="D48" s="1"/>
      <c r="E48" s="1"/>
      <c r="F48" s="1"/>
      <c r="G48" s="1"/>
      <c r="H48" s="1"/>
      <c r="I48" s="1"/>
      <c r="J48" s="1"/>
      <c r="K48" s="1"/>
    </row>
    <row r="49" spans="1:11" ht="7.5" customHeight="1" thickBot="1" x14ac:dyDescent="0.3">
      <c r="A49" s="1"/>
      <c r="B49" s="1"/>
      <c r="C49" s="1"/>
      <c r="D49" s="1"/>
      <c r="E49" s="1"/>
      <c r="F49" s="1"/>
      <c r="G49" s="1"/>
      <c r="H49" s="1"/>
      <c r="I49" s="1"/>
      <c r="J49" s="1"/>
      <c r="K49" s="1"/>
    </row>
    <row r="50" spans="1:11" x14ac:dyDescent="0.25">
      <c r="A50" s="1"/>
      <c r="B50" s="130" t="s">
        <v>377</v>
      </c>
      <c r="C50" s="2"/>
      <c r="D50" s="2"/>
      <c r="E50" s="2"/>
      <c r="F50" s="2"/>
      <c r="G50" s="2"/>
      <c r="H50" s="2"/>
      <c r="I50" s="2"/>
      <c r="J50" s="3"/>
      <c r="K50" s="1"/>
    </row>
    <row r="51" spans="1:11" ht="94.5" customHeight="1" thickBot="1" x14ac:dyDescent="0.3">
      <c r="A51" s="1"/>
      <c r="B51" s="155" t="s">
        <v>378</v>
      </c>
      <c r="C51" s="154"/>
      <c r="D51" s="154"/>
      <c r="E51" s="154"/>
      <c r="F51" s="154"/>
      <c r="G51" s="154"/>
      <c r="H51" s="154"/>
      <c r="I51" s="154"/>
      <c r="J51" s="156"/>
      <c r="K51" s="1"/>
    </row>
    <row r="52" spans="1:11" ht="80.099999999999994" customHeight="1" thickBot="1" x14ac:dyDescent="0.3">
      <c r="A52" s="1"/>
      <c r="B52" s="145" t="s">
        <v>47</v>
      </c>
      <c r="C52" s="146"/>
      <c r="D52" s="146"/>
      <c r="E52" s="146"/>
      <c r="F52" s="146"/>
      <c r="G52" s="146"/>
      <c r="H52" s="146"/>
      <c r="I52" s="146"/>
      <c r="J52" s="147"/>
      <c r="K52" s="1"/>
    </row>
    <row r="53" spans="1:11" x14ac:dyDescent="0.25">
      <c r="A53" s="1"/>
      <c r="B53" s="1"/>
      <c r="C53" s="1"/>
      <c r="D53" s="1"/>
      <c r="E53" s="1"/>
      <c r="F53" s="1"/>
      <c r="G53" s="1"/>
      <c r="H53" s="1"/>
      <c r="I53" s="1"/>
      <c r="J53" s="1"/>
      <c r="K53" s="1"/>
    </row>
    <row r="54" spans="1:11" ht="15.75" thickBot="1" x14ac:dyDescent="0.3">
      <c r="A54" s="1"/>
      <c r="B54" s="13" t="s">
        <v>379</v>
      </c>
      <c r="C54" s="1"/>
      <c r="D54" s="1"/>
      <c r="E54" s="1"/>
      <c r="F54" s="1"/>
      <c r="G54" s="1"/>
      <c r="H54" s="1"/>
      <c r="I54" s="1"/>
      <c r="J54" s="1"/>
      <c r="K54" s="1"/>
    </row>
    <row r="55" spans="1:11" ht="15.75" thickBot="1" x14ac:dyDescent="0.3">
      <c r="A55" s="1"/>
      <c r="B55" s="157" t="s">
        <v>380</v>
      </c>
      <c r="C55" s="157"/>
      <c r="D55" s="157"/>
      <c r="E55" s="157"/>
      <c r="F55" s="157"/>
      <c r="G55" s="157"/>
      <c r="H55" s="157"/>
      <c r="I55" s="157"/>
      <c r="J55" s="157"/>
      <c r="K55" s="1"/>
    </row>
    <row r="56" spans="1:11" ht="15.75" thickBot="1" x14ac:dyDescent="0.3">
      <c r="A56" s="1"/>
      <c r="B56" s="131"/>
      <c r="C56" s="143" t="s">
        <v>116</v>
      </c>
      <c r="D56" s="144"/>
      <c r="E56" s="143" t="s">
        <v>221</v>
      </c>
      <c r="F56" s="144"/>
      <c r="G56" s="143" t="s">
        <v>222</v>
      </c>
      <c r="H56" s="144"/>
      <c r="I56" s="143" t="s">
        <v>223</v>
      </c>
      <c r="J56" s="144"/>
      <c r="K56" s="1"/>
    </row>
    <row r="57" spans="1:11" ht="15.75" thickBot="1" x14ac:dyDescent="0.3">
      <c r="A57" s="1"/>
      <c r="B57" s="131" t="s">
        <v>381</v>
      </c>
      <c r="C57" s="143"/>
      <c r="D57" s="144"/>
      <c r="E57" s="143"/>
      <c r="F57" s="144"/>
      <c r="G57" s="143"/>
      <c r="H57" s="144"/>
      <c r="I57" s="143"/>
      <c r="J57" s="144"/>
      <c r="K57" s="1"/>
    </row>
    <row r="58" spans="1:11" ht="15.75" thickBot="1" x14ac:dyDescent="0.3">
      <c r="A58" s="1"/>
      <c r="B58" s="1"/>
      <c r="C58" s="1"/>
      <c r="D58" s="1"/>
      <c r="E58" s="1"/>
      <c r="F58" s="1"/>
      <c r="G58" s="1"/>
      <c r="H58" s="1"/>
      <c r="I58" s="1"/>
      <c r="J58" s="1"/>
      <c r="K58" s="1"/>
    </row>
    <row r="59" spans="1:11" x14ac:dyDescent="0.25">
      <c r="A59" s="1"/>
      <c r="B59" s="129" t="s">
        <v>220</v>
      </c>
      <c r="C59" s="2"/>
      <c r="D59" s="2"/>
      <c r="E59" s="2"/>
      <c r="F59" s="2"/>
      <c r="G59" s="2"/>
      <c r="H59" s="2"/>
      <c r="I59" s="2"/>
      <c r="J59" s="3"/>
      <c r="K59" s="1"/>
    </row>
    <row r="60" spans="1:11" ht="43.5" customHeight="1" thickBot="1" x14ac:dyDescent="0.3">
      <c r="A60" s="1"/>
      <c r="B60" s="155" t="s">
        <v>373</v>
      </c>
      <c r="C60" s="154"/>
      <c r="D60" s="154"/>
      <c r="E60" s="154"/>
      <c r="F60" s="154"/>
      <c r="G60" s="154"/>
      <c r="H60" s="154"/>
      <c r="I60" s="154"/>
      <c r="J60" s="156"/>
      <c r="K60" s="1"/>
    </row>
    <row r="61" spans="1:11" ht="15.75" thickBot="1" x14ac:dyDescent="0.3">
      <c r="A61" s="1"/>
      <c r="B61" s="44"/>
      <c r="C61" s="44" t="s">
        <v>116</v>
      </c>
      <c r="D61" s="3"/>
      <c r="E61" s="44" t="s">
        <v>221</v>
      </c>
      <c r="F61" s="3"/>
      <c r="G61" s="44" t="s">
        <v>222</v>
      </c>
      <c r="H61" s="3"/>
      <c r="I61" s="2" t="s">
        <v>223</v>
      </c>
      <c r="J61" s="3"/>
      <c r="K61" s="1"/>
    </row>
    <row r="62" spans="1:11" ht="15.75" thickBot="1" x14ac:dyDescent="0.3">
      <c r="A62" s="1"/>
      <c r="B62" s="4"/>
      <c r="C62" s="80" t="s">
        <v>224</v>
      </c>
      <c r="D62" s="81" t="s">
        <v>225</v>
      </c>
      <c r="E62" s="80" t="s">
        <v>224</v>
      </c>
      <c r="F62" s="81" t="s">
        <v>225</v>
      </c>
      <c r="G62" s="80" t="s">
        <v>224</v>
      </c>
      <c r="H62" s="81" t="s">
        <v>225</v>
      </c>
      <c r="I62" s="80" t="s">
        <v>224</v>
      </c>
      <c r="J62" s="82" t="s">
        <v>225</v>
      </c>
      <c r="K62" s="1"/>
    </row>
    <row r="63" spans="1:11" ht="27.75" customHeight="1" thickBot="1" x14ac:dyDescent="0.3">
      <c r="A63" s="1"/>
      <c r="B63" s="78" t="s">
        <v>115</v>
      </c>
      <c r="C63" s="45">
        <f>'M12'!$D$8</f>
        <v>0</v>
      </c>
      <c r="D63" s="46">
        <f>'M13'!$D$8</f>
        <v>0</v>
      </c>
      <c r="E63" s="45">
        <f>'M12'!$D$8</f>
        <v>0</v>
      </c>
      <c r="F63" s="46">
        <f>'M13'!$D$9</f>
        <v>0</v>
      </c>
      <c r="G63" s="45">
        <f>'M12'!$D$10</f>
        <v>0</v>
      </c>
      <c r="H63" s="46">
        <f>'M13'!$D$10</f>
        <v>0</v>
      </c>
      <c r="I63" s="45">
        <f>'M12'!$D$11</f>
        <v>0</v>
      </c>
      <c r="J63" s="46">
        <f>'M13'!$D$11</f>
        <v>0</v>
      </c>
      <c r="K63" s="1"/>
    </row>
    <row r="64" spans="1:11" ht="40.5" customHeight="1" thickBot="1" x14ac:dyDescent="0.3">
      <c r="A64" s="1"/>
      <c r="B64" s="79" t="s">
        <v>226</v>
      </c>
      <c r="C64" s="45">
        <f>'M12'!$D$13</f>
        <v>0</v>
      </c>
      <c r="D64" s="46">
        <f>'M13'!$D$13</f>
        <v>0</v>
      </c>
      <c r="E64" s="45">
        <f>'M12'!$D$14</f>
        <v>0</v>
      </c>
      <c r="F64" s="46">
        <f>'M13'!$D$14</f>
        <v>0</v>
      </c>
      <c r="G64" s="45">
        <f>'M12'!$D$15</f>
        <v>0</v>
      </c>
      <c r="H64" s="46">
        <f>'M13'!$D$15</f>
        <v>0</v>
      </c>
      <c r="I64" s="45">
        <f>'M12'!$D$16</f>
        <v>0</v>
      </c>
      <c r="J64" s="46">
        <f>'M13'!$D$16</f>
        <v>0</v>
      </c>
      <c r="K64" s="1"/>
    </row>
    <row r="65" spans="1:11" x14ac:dyDescent="0.25">
      <c r="A65" s="1"/>
      <c r="B65" s="1"/>
      <c r="C65" s="1"/>
      <c r="D65" s="1"/>
      <c r="E65" s="1"/>
      <c r="F65" s="1"/>
      <c r="G65" s="1"/>
      <c r="H65" s="1"/>
      <c r="I65" s="1"/>
      <c r="J65" s="1"/>
      <c r="K65" s="1"/>
    </row>
    <row r="66" spans="1:11" ht="19.5" thickBot="1" x14ac:dyDescent="0.35">
      <c r="A66" s="1"/>
      <c r="B66" s="86" t="s">
        <v>237</v>
      </c>
      <c r="C66" s="1"/>
      <c r="D66" s="1"/>
      <c r="E66" s="1"/>
      <c r="F66" s="1"/>
      <c r="G66" s="1"/>
      <c r="H66" s="1"/>
      <c r="I66" s="1"/>
      <c r="J66" s="1"/>
      <c r="K66" s="1"/>
    </row>
    <row r="67" spans="1:11" x14ac:dyDescent="0.25">
      <c r="A67" s="1"/>
      <c r="B67" s="129" t="s">
        <v>238</v>
      </c>
      <c r="C67" s="2"/>
      <c r="D67" s="2"/>
      <c r="E67" s="2"/>
      <c r="F67" s="2"/>
      <c r="G67" s="2"/>
      <c r="H67" s="2"/>
      <c r="I67" s="2"/>
      <c r="J67" s="3"/>
      <c r="K67" s="1"/>
    </row>
    <row r="68" spans="1:11" ht="66.75" customHeight="1" thickBot="1" x14ac:dyDescent="0.3">
      <c r="A68" s="1"/>
      <c r="B68" s="151" t="s">
        <v>382</v>
      </c>
      <c r="C68" s="152"/>
      <c r="D68" s="152"/>
      <c r="E68" s="152"/>
      <c r="F68" s="152"/>
      <c r="G68" s="152"/>
      <c r="H68" s="152"/>
      <c r="I68" s="152"/>
      <c r="J68" s="153"/>
      <c r="K68" s="1"/>
    </row>
    <row r="69" spans="1:11" ht="80.099999999999994" customHeight="1" thickBot="1" x14ac:dyDescent="0.3">
      <c r="A69" s="1"/>
      <c r="B69" s="161" t="str">
        <f>IF('M1'!B20:E20="Enter details of exceptional circumstances here.","Enter details in Module 1",'M1'!B20:E20)</f>
        <v>Enter details in Module 1</v>
      </c>
      <c r="C69" s="162"/>
      <c r="D69" s="162"/>
      <c r="E69" s="162"/>
      <c r="F69" s="162"/>
      <c r="G69" s="162"/>
      <c r="H69" s="162"/>
      <c r="I69" s="162"/>
      <c r="J69" s="163"/>
      <c r="K69" s="1"/>
    </row>
    <row r="70" spans="1:11" ht="15.75" thickBot="1" x14ac:dyDescent="0.3">
      <c r="A70" s="1"/>
      <c r="B70" s="13"/>
      <c r="C70" s="1"/>
      <c r="D70" s="1"/>
      <c r="E70" s="1"/>
      <c r="F70" s="1"/>
      <c r="G70" s="1"/>
      <c r="H70" s="1"/>
      <c r="I70" s="1"/>
      <c r="J70" s="1"/>
      <c r="K70" s="1"/>
    </row>
    <row r="71" spans="1:11" x14ac:dyDescent="0.25">
      <c r="A71" s="1"/>
      <c r="B71" s="129" t="s">
        <v>227</v>
      </c>
      <c r="C71" s="2"/>
      <c r="D71" s="2"/>
      <c r="E71" s="2"/>
      <c r="F71" s="2"/>
      <c r="G71" s="2"/>
      <c r="H71" s="2"/>
      <c r="I71" s="2"/>
      <c r="J71" s="3"/>
      <c r="K71" s="1"/>
    </row>
    <row r="72" spans="1:11" ht="120" customHeight="1" thickBot="1" x14ac:dyDescent="0.3">
      <c r="A72" s="1"/>
      <c r="B72" s="151" t="s">
        <v>384</v>
      </c>
      <c r="C72" s="152"/>
      <c r="D72" s="152"/>
      <c r="E72" s="152"/>
      <c r="F72" s="152"/>
      <c r="G72" s="152"/>
      <c r="H72" s="152"/>
      <c r="I72" s="152"/>
      <c r="J72" s="153"/>
      <c r="K72" s="1"/>
    </row>
    <row r="73" spans="1:11" ht="80.099999999999994" customHeight="1" thickBot="1" x14ac:dyDescent="0.3">
      <c r="A73" s="1"/>
      <c r="B73" s="145" t="s">
        <v>47</v>
      </c>
      <c r="C73" s="146"/>
      <c r="D73" s="146"/>
      <c r="E73" s="146"/>
      <c r="F73" s="146"/>
      <c r="G73" s="146"/>
      <c r="H73" s="146"/>
      <c r="I73" s="146"/>
      <c r="J73" s="147"/>
      <c r="K73" s="1"/>
    </row>
    <row r="74" spans="1:11" ht="18.75" x14ac:dyDescent="0.3">
      <c r="A74" s="1"/>
      <c r="B74" s="1"/>
      <c r="C74" s="1"/>
      <c r="D74" s="1"/>
      <c r="E74" s="1"/>
      <c r="F74" s="76"/>
      <c r="G74" s="1"/>
      <c r="H74" s="1"/>
      <c r="I74" s="1"/>
      <c r="J74" s="1"/>
      <c r="K74" s="1"/>
    </row>
    <row r="75" spans="1:11" ht="21" x14ac:dyDescent="0.25">
      <c r="A75" s="1"/>
      <c r="B75" s="47" t="s">
        <v>228</v>
      </c>
      <c r="C75" s="1"/>
      <c r="D75" s="1"/>
      <c r="E75" s="1"/>
      <c r="F75" s="1"/>
      <c r="G75" s="1"/>
      <c r="H75" s="1"/>
      <c r="I75" s="1"/>
      <c r="J75" s="1"/>
      <c r="K75" s="1"/>
    </row>
    <row r="76" spans="1:11" ht="15.75" thickBot="1" x14ac:dyDescent="0.3">
      <c r="A76" s="1"/>
      <c r="B76" s="48" t="s">
        <v>229</v>
      </c>
      <c r="C76" s="1"/>
      <c r="D76" s="1"/>
      <c r="E76" s="1"/>
      <c r="F76" s="1"/>
      <c r="G76" s="1"/>
      <c r="H76" s="1"/>
      <c r="I76" s="1"/>
      <c r="J76" s="1"/>
      <c r="K76" s="1"/>
    </row>
    <row r="77" spans="1:11" ht="85.5" customHeight="1" thickBot="1" x14ac:dyDescent="0.3">
      <c r="A77" s="1"/>
      <c r="B77" s="133">
        <f>IF(J77="Confirmed",1,0)</f>
        <v>0</v>
      </c>
      <c r="C77" s="139" t="s">
        <v>385</v>
      </c>
      <c r="D77" s="139"/>
      <c r="E77" s="139"/>
      <c r="F77" s="139"/>
      <c r="G77" s="139"/>
      <c r="H77" s="139"/>
      <c r="I77" s="139"/>
      <c r="J77" s="134" t="s">
        <v>240</v>
      </c>
      <c r="K77" s="1"/>
    </row>
    <row r="78" spans="1:11" ht="48" customHeight="1" thickBot="1" x14ac:dyDescent="0.3">
      <c r="A78" s="1"/>
      <c r="B78" s="140"/>
      <c r="C78" s="141"/>
      <c r="D78" s="141"/>
      <c r="E78" s="141"/>
      <c r="F78" s="141"/>
      <c r="G78" s="141"/>
      <c r="H78" s="141"/>
      <c r="I78" s="141"/>
      <c r="J78" s="142"/>
      <c r="K78" s="1"/>
    </row>
    <row r="79" spans="1:11" ht="9.75" customHeight="1" thickBot="1" x14ac:dyDescent="0.3">
      <c r="A79" s="1"/>
      <c r="B79" s="132"/>
      <c r="C79" s="32"/>
      <c r="D79" s="32"/>
      <c r="E79" s="32"/>
      <c r="F79" s="32"/>
      <c r="G79" s="32"/>
      <c r="H79" s="32"/>
      <c r="I79" s="32"/>
      <c r="J79" s="32"/>
      <c r="K79" s="1"/>
    </row>
    <row r="80" spans="1:11" ht="50.25" customHeight="1" thickBot="1" x14ac:dyDescent="0.3">
      <c r="A80" s="1"/>
      <c r="B80" s="133">
        <f t="shared" ref="B80:B90" si="0">IF(J80="Confirmed",1,0)</f>
        <v>0</v>
      </c>
      <c r="C80" s="139" t="s">
        <v>386</v>
      </c>
      <c r="D80" s="139"/>
      <c r="E80" s="139"/>
      <c r="F80" s="139"/>
      <c r="G80" s="139"/>
      <c r="H80" s="139"/>
      <c r="I80" s="139"/>
      <c r="J80" s="135" t="s">
        <v>240</v>
      </c>
      <c r="K80" s="1"/>
    </row>
    <row r="81" spans="1:11" ht="48" customHeight="1" thickBot="1" x14ac:dyDescent="0.3">
      <c r="A81" s="1"/>
      <c r="B81" s="140"/>
      <c r="C81" s="141"/>
      <c r="D81" s="141"/>
      <c r="E81" s="141"/>
      <c r="F81" s="141"/>
      <c r="G81" s="141"/>
      <c r="H81" s="141"/>
      <c r="I81" s="141"/>
      <c r="J81" s="142"/>
      <c r="K81" s="1"/>
    </row>
    <row r="82" spans="1:11" ht="9.75" customHeight="1" x14ac:dyDescent="0.25">
      <c r="A82" s="1"/>
      <c r="B82" s="133"/>
      <c r="C82" s="32"/>
      <c r="D82" s="32"/>
      <c r="E82" s="32"/>
      <c r="F82" s="32"/>
      <c r="G82" s="32"/>
      <c r="H82" s="32"/>
      <c r="I82" s="32"/>
      <c r="J82" s="32"/>
      <c r="K82" s="32"/>
    </row>
    <row r="83" spans="1:11" ht="9.75" customHeight="1" thickBot="1" x14ac:dyDescent="0.3">
      <c r="A83" s="1"/>
      <c r="B83" s="132"/>
      <c r="C83" s="127"/>
      <c r="D83" s="127"/>
      <c r="E83" s="127"/>
      <c r="F83" s="127"/>
      <c r="G83" s="127"/>
      <c r="H83" s="127"/>
      <c r="I83" s="127"/>
      <c r="J83" s="127"/>
      <c r="K83" s="1"/>
    </row>
    <row r="84" spans="1:11" ht="65.25" customHeight="1" thickBot="1" x14ac:dyDescent="0.3">
      <c r="A84" s="1"/>
      <c r="B84" s="133">
        <f t="shared" ref="B84" si="1">IF(J84="Confirmed",1,0)</f>
        <v>0</v>
      </c>
      <c r="C84" s="139" t="s">
        <v>387</v>
      </c>
      <c r="D84" s="139"/>
      <c r="E84" s="139"/>
      <c r="F84" s="139"/>
      <c r="G84" s="139"/>
      <c r="H84" s="139"/>
      <c r="I84" s="139"/>
      <c r="J84" s="135" t="s">
        <v>240</v>
      </c>
      <c r="K84" s="1"/>
    </row>
    <row r="85" spans="1:11" ht="48" customHeight="1" thickBot="1" x14ac:dyDescent="0.3">
      <c r="A85" s="1"/>
      <c r="B85" s="140"/>
      <c r="C85" s="141"/>
      <c r="D85" s="141"/>
      <c r="E85" s="141"/>
      <c r="F85" s="141"/>
      <c r="G85" s="141"/>
      <c r="H85" s="141"/>
      <c r="I85" s="141"/>
      <c r="J85" s="142"/>
      <c r="K85" s="1"/>
    </row>
    <row r="86" spans="1:11" ht="9.75" customHeight="1" thickBot="1" x14ac:dyDescent="0.3">
      <c r="A86" s="1"/>
      <c r="B86" s="133"/>
      <c r="C86" s="127"/>
      <c r="D86" s="127"/>
      <c r="E86" s="127"/>
      <c r="F86" s="127"/>
      <c r="G86" s="127"/>
      <c r="H86" s="127"/>
      <c r="I86" s="127"/>
      <c r="J86" s="127"/>
      <c r="K86" s="127"/>
    </row>
    <row r="87" spans="1:11" ht="17.25" customHeight="1" thickBot="1" x14ac:dyDescent="0.3">
      <c r="A87" s="1"/>
      <c r="B87" s="133">
        <f t="shared" si="0"/>
        <v>0</v>
      </c>
      <c r="C87" s="139" t="s">
        <v>232</v>
      </c>
      <c r="D87" s="139"/>
      <c r="E87" s="139"/>
      <c r="F87" s="139"/>
      <c r="G87" s="139"/>
      <c r="H87" s="139"/>
      <c r="I87" s="139"/>
      <c r="J87" s="51" t="s">
        <v>240</v>
      </c>
      <c r="K87" s="1"/>
    </row>
    <row r="88" spans="1:11" ht="15.75" thickBot="1" x14ac:dyDescent="0.3">
      <c r="A88" s="1"/>
      <c r="B88" s="133"/>
      <c r="C88" s="50" t="s">
        <v>230</v>
      </c>
      <c r="D88" s="1"/>
      <c r="E88" s="1"/>
      <c r="F88" s="1"/>
      <c r="G88" s="1"/>
      <c r="I88" s="1"/>
      <c r="J88" s="87" t="s">
        <v>231</v>
      </c>
      <c r="K88" s="1"/>
    </row>
    <row r="89" spans="1:11" ht="9.75" customHeight="1" thickBot="1" x14ac:dyDescent="0.3">
      <c r="A89" s="1"/>
      <c r="B89" s="133"/>
      <c r="C89" s="75"/>
      <c r="D89" s="75"/>
      <c r="E89" s="75"/>
      <c r="F89" s="75"/>
      <c r="G89" s="75"/>
      <c r="H89" s="75"/>
      <c r="I89" s="75"/>
      <c r="J89" s="75"/>
      <c r="K89" s="75"/>
    </row>
    <row r="90" spans="1:11" ht="15.75" customHeight="1" thickBot="1" x14ac:dyDescent="0.3">
      <c r="A90" s="1"/>
      <c r="B90" s="133">
        <f t="shared" si="0"/>
        <v>0</v>
      </c>
      <c r="C90" s="139" t="s">
        <v>307</v>
      </c>
      <c r="D90" s="139"/>
      <c r="E90" s="139"/>
      <c r="F90" s="139"/>
      <c r="G90" s="139"/>
      <c r="H90" s="139"/>
      <c r="I90" s="139"/>
      <c r="J90" s="51" t="s">
        <v>240</v>
      </c>
      <c r="K90" s="1"/>
    </row>
    <row r="91" spans="1:11" ht="31.5" customHeight="1" thickBot="1" x14ac:dyDescent="0.3">
      <c r="A91" s="1"/>
      <c r="B91" s="49"/>
      <c r="C91" s="148" t="s">
        <v>393</v>
      </c>
      <c r="D91" s="148"/>
      <c r="E91" s="148"/>
      <c r="F91" s="148"/>
      <c r="G91" s="148"/>
      <c r="H91" s="148"/>
      <c r="I91" s="149"/>
      <c r="J91" s="87" t="s">
        <v>231</v>
      </c>
      <c r="K91" s="1"/>
    </row>
    <row r="92" spans="1:11" x14ac:dyDescent="0.25">
      <c r="A92" s="1"/>
      <c r="B92" s="1"/>
      <c r="C92" s="1"/>
      <c r="D92" s="1"/>
      <c r="E92" s="1"/>
      <c r="F92" s="1"/>
      <c r="G92" s="1"/>
      <c r="H92" s="1"/>
      <c r="I92" s="1"/>
      <c r="J92" s="1"/>
      <c r="K92" s="1"/>
    </row>
    <row r="93" spans="1:11" x14ac:dyDescent="0.25">
      <c r="A93" s="1"/>
      <c r="B93" s="193" t="s">
        <v>388</v>
      </c>
      <c r="C93" s="194"/>
      <c r="D93" s="194"/>
      <c r="E93" s="194"/>
      <c r="F93" s="194"/>
      <c r="G93" s="194"/>
      <c r="H93" s="194"/>
      <c r="I93" s="194"/>
      <c r="J93" s="194"/>
      <c r="K93" s="1"/>
    </row>
    <row r="94" spans="1:11" ht="51" customHeight="1" x14ac:dyDescent="0.25">
      <c r="A94" s="1"/>
      <c r="B94" s="195" t="s">
        <v>394</v>
      </c>
      <c r="C94" s="195"/>
      <c r="D94" s="195"/>
      <c r="E94" s="195"/>
      <c r="F94" s="195"/>
      <c r="G94" s="195"/>
      <c r="H94" s="195"/>
      <c r="I94" s="195"/>
      <c r="J94" s="195"/>
      <c r="K94" s="1"/>
    </row>
    <row r="95" spans="1:11" ht="18.75" x14ac:dyDescent="0.3">
      <c r="A95" s="1"/>
      <c r="B95" s="150" t="str">
        <f>classification</f>
        <v>Select classification</v>
      </c>
      <c r="C95" s="150"/>
      <c r="D95" s="150"/>
      <c r="E95" s="150"/>
      <c r="F95" s="150"/>
      <c r="G95" s="150"/>
      <c r="H95" s="150"/>
      <c r="I95" s="150"/>
      <c r="J95" s="150"/>
      <c r="K95" s="1"/>
    </row>
    <row r="96" spans="1:11" x14ac:dyDescent="0.25">
      <c r="A96" s="20"/>
      <c r="B96" s="20"/>
      <c r="C96" s="20"/>
      <c r="D96" s="20"/>
      <c r="E96" s="20"/>
      <c r="F96" s="20"/>
      <c r="G96" s="20"/>
      <c r="H96" s="20"/>
      <c r="I96" s="20"/>
      <c r="J96" s="20"/>
      <c r="K96" s="20"/>
    </row>
    <row r="97" spans="1:11" x14ac:dyDescent="0.25">
      <c r="A97" s="20"/>
      <c r="B97" s="20"/>
      <c r="C97" s="20"/>
      <c r="D97" s="20"/>
      <c r="E97" s="20"/>
      <c r="F97" s="20"/>
      <c r="G97" s="20"/>
      <c r="H97" s="20"/>
      <c r="I97" s="20"/>
      <c r="J97" s="20"/>
      <c r="K97" s="20"/>
    </row>
    <row r="98" spans="1:11" x14ac:dyDescent="0.25">
      <c r="A98" s="20"/>
      <c r="B98" s="20"/>
      <c r="C98" s="20"/>
      <c r="D98" s="20"/>
      <c r="E98" s="20"/>
      <c r="F98" s="20"/>
      <c r="G98" s="20"/>
      <c r="H98" s="20"/>
      <c r="I98" s="20"/>
      <c r="J98" s="20"/>
      <c r="K98" s="20"/>
    </row>
    <row r="99" spans="1:11" x14ac:dyDescent="0.25">
      <c r="A99" s="20"/>
      <c r="B99" s="20"/>
      <c r="C99" s="20"/>
      <c r="D99" s="20"/>
      <c r="E99" s="20"/>
      <c r="F99" s="20"/>
      <c r="G99" s="20"/>
      <c r="H99" s="20"/>
      <c r="I99" s="20"/>
      <c r="J99" s="20"/>
      <c r="K99" s="20"/>
    </row>
    <row r="100" spans="1:11" x14ac:dyDescent="0.25">
      <c r="A100" s="20"/>
      <c r="B100" s="20"/>
      <c r="C100" s="20"/>
      <c r="D100" s="20"/>
      <c r="E100" s="20"/>
      <c r="F100" s="20"/>
      <c r="G100" s="20"/>
      <c r="H100" s="20"/>
      <c r="I100" s="20"/>
      <c r="J100" s="20"/>
      <c r="K100" s="20"/>
    </row>
    <row r="101" spans="1:11" x14ac:dyDescent="0.25">
      <c r="A101" s="20"/>
      <c r="B101" s="20"/>
      <c r="C101" s="20"/>
      <c r="D101" s="20"/>
      <c r="E101" s="20"/>
      <c r="F101" s="20"/>
      <c r="G101" s="20"/>
      <c r="H101" s="20"/>
      <c r="I101" s="20"/>
      <c r="J101" s="20"/>
      <c r="K101" s="20"/>
    </row>
    <row r="102" spans="1:11" x14ac:dyDescent="0.25">
      <c r="A102" s="20"/>
      <c r="B102" s="20"/>
      <c r="C102" s="20"/>
      <c r="D102" s="20"/>
      <c r="E102" s="20"/>
      <c r="F102" s="20"/>
      <c r="G102" s="20"/>
      <c r="H102" s="20"/>
      <c r="I102" s="20"/>
      <c r="J102" s="20"/>
      <c r="K102" s="20"/>
    </row>
    <row r="103" spans="1:11" x14ac:dyDescent="0.25">
      <c r="A103" s="20"/>
      <c r="B103" s="20"/>
      <c r="C103" s="20"/>
      <c r="D103" s="20"/>
      <c r="E103" s="20"/>
      <c r="F103" s="20"/>
      <c r="G103" s="20"/>
      <c r="H103" s="20"/>
      <c r="I103" s="20"/>
      <c r="J103" s="20"/>
      <c r="K103" s="20"/>
    </row>
    <row r="104" spans="1:11" x14ac:dyDescent="0.25">
      <c r="A104" s="20"/>
      <c r="B104" s="20"/>
      <c r="C104" s="20"/>
      <c r="D104" s="20"/>
      <c r="E104" s="20"/>
      <c r="F104" s="20"/>
      <c r="G104" s="20"/>
      <c r="H104" s="20"/>
      <c r="I104" s="20"/>
      <c r="J104" s="20"/>
      <c r="K104" s="20"/>
    </row>
    <row r="105" spans="1:11" x14ac:dyDescent="0.25">
      <c r="A105" s="20"/>
      <c r="B105" s="20"/>
      <c r="C105" s="20"/>
      <c r="D105" s="20"/>
      <c r="E105" s="20"/>
      <c r="F105" s="20"/>
      <c r="G105" s="20"/>
      <c r="H105" s="20"/>
      <c r="I105" s="20"/>
      <c r="J105" s="20"/>
      <c r="K105" s="20"/>
    </row>
    <row r="106" spans="1:11" x14ac:dyDescent="0.25">
      <c r="A106" s="20"/>
      <c r="B106" s="20"/>
      <c r="C106" s="20"/>
      <c r="D106" s="20"/>
      <c r="E106" s="20"/>
      <c r="F106" s="20"/>
      <c r="G106" s="20"/>
      <c r="H106" s="20"/>
      <c r="I106" s="20"/>
      <c r="J106" s="20"/>
      <c r="K106" s="20"/>
    </row>
    <row r="107" spans="1:11" x14ac:dyDescent="0.25">
      <c r="A107" s="20"/>
      <c r="B107" s="20"/>
      <c r="C107" s="20"/>
      <c r="D107" s="20"/>
      <c r="E107" s="20"/>
      <c r="F107" s="20"/>
      <c r="G107" s="20"/>
      <c r="H107" s="20"/>
      <c r="I107" s="20"/>
      <c r="J107" s="20"/>
      <c r="K107" s="20"/>
    </row>
    <row r="108" spans="1:11" x14ac:dyDescent="0.25">
      <c r="A108" s="20"/>
      <c r="B108" s="20"/>
      <c r="C108" s="20"/>
      <c r="D108" s="20"/>
      <c r="E108" s="20"/>
      <c r="F108" s="20"/>
      <c r="G108" s="20"/>
      <c r="H108" s="20"/>
      <c r="I108" s="20"/>
      <c r="J108" s="20"/>
      <c r="K108" s="20"/>
    </row>
    <row r="109" spans="1:11" x14ac:dyDescent="0.25">
      <c r="A109" s="20"/>
      <c r="B109" s="20"/>
      <c r="C109" s="20"/>
      <c r="D109" s="20"/>
      <c r="E109" s="20"/>
      <c r="F109" s="20"/>
      <c r="G109" s="20"/>
      <c r="H109" s="20"/>
      <c r="I109" s="20"/>
      <c r="J109" s="20"/>
      <c r="K109" s="20"/>
    </row>
    <row r="110" spans="1:11" x14ac:dyDescent="0.25">
      <c r="A110" s="20"/>
      <c r="B110" s="20"/>
      <c r="C110" s="20"/>
      <c r="D110" s="20"/>
      <c r="E110" s="20"/>
      <c r="F110" s="20"/>
      <c r="G110" s="20"/>
      <c r="H110" s="20"/>
      <c r="I110" s="20"/>
      <c r="J110" s="20"/>
      <c r="K110" s="20"/>
    </row>
    <row r="111" spans="1:11" x14ac:dyDescent="0.25">
      <c r="A111" s="20"/>
      <c r="B111" s="20"/>
      <c r="C111" s="20"/>
      <c r="D111" s="20"/>
      <c r="E111" s="20"/>
      <c r="F111" s="20"/>
      <c r="G111" s="20"/>
      <c r="H111" s="20"/>
      <c r="I111" s="20"/>
      <c r="J111" s="20"/>
      <c r="K111" s="20"/>
    </row>
    <row r="112" spans="1:11" x14ac:dyDescent="0.25">
      <c r="A112" s="20"/>
      <c r="B112" s="20"/>
      <c r="C112" s="20"/>
      <c r="D112" s="20"/>
      <c r="E112" s="20"/>
      <c r="F112" s="20"/>
      <c r="G112" s="20"/>
      <c r="H112" s="20"/>
      <c r="I112" s="20"/>
      <c r="J112" s="20"/>
      <c r="K112" s="20"/>
    </row>
    <row r="113" spans="1:11" x14ac:dyDescent="0.25">
      <c r="A113" s="20"/>
      <c r="B113" s="20"/>
      <c r="C113" s="20"/>
      <c r="D113" s="20"/>
      <c r="E113" s="20"/>
      <c r="F113" s="20"/>
      <c r="G113" s="20"/>
      <c r="H113" s="20"/>
      <c r="I113" s="20"/>
      <c r="J113" s="20"/>
      <c r="K113" s="20"/>
    </row>
    <row r="114" spans="1:11" x14ac:dyDescent="0.25">
      <c r="A114" s="20"/>
      <c r="B114" s="20"/>
      <c r="C114" s="20"/>
      <c r="D114" s="20"/>
      <c r="E114" s="20"/>
      <c r="F114" s="20"/>
      <c r="G114" s="20"/>
      <c r="H114" s="20"/>
      <c r="I114" s="20"/>
      <c r="J114" s="20"/>
      <c r="K114" s="20"/>
    </row>
    <row r="115" spans="1:11" x14ac:dyDescent="0.25">
      <c r="A115" s="20"/>
      <c r="B115" s="20"/>
      <c r="C115" s="20"/>
      <c r="D115" s="20"/>
      <c r="E115" s="20"/>
      <c r="F115" s="20"/>
      <c r="G115" s="20"/>
      <c r="H115" s="20"/>
      <c r="I115" s="20"/>
      <c r="J115" s="20"/>
      <c r="K115" s="20"/>
    </row>
    <row r="116" spans="1:11" x14ac:dyDescent="0.25">
      <c r="A116" s="20"/>
      <c r="B116" s="20"/>
      <c r="C116" s="20"/>
      <c r="D116" s="20"/>
      <c r="E116" s="20"/>
      <c r="F116" s="20"/>
      <c r="G116" s="20"/>
      <c r="H116" s="20"/>
      <c r="I116" s="20"/>
      <c r="J116" s="20"/>
      <c r="K116" s="20"/>
    </row>
    <row r="117" spans="1:11" x14ac:dyDescent="0.25">
      <c r="A117" s="20"/>
      <c r="B117" s="20"/>
      <c r="C117" s="20"/>
      <c r="D117" s="20"/>
      <c r="E117" s="20"/>
      <c r="F117" s="20"/>
      <c r="G117" s="20"/>
      <c r="H117" s="20"/>
      <c r="I117" s="20"/>
      <c r="J117" s="20"/>
      <c r="K117" s="20"/>
    </row>
    <row r="118" spans="1:11" x14ac:dyDescent="0.25">
      <c r="A118" s="20"/>
      <c r="B118" s="20"/>
      <c r="C118" s="20"/>
      <c r="D118" s="20"/>
      <c r="E118" s="20"/>
      <c r="F118" s="20"/>
      <c r="G118" s="20"/>
      <c r="H118" s="20"/>
      <c r="I118" s="20"/>
      <c r="J118" s="20"/>
      <c r="K118" s="20"/>
    </row>
    <row r="119" spans="1:11" x14ac:dyDescent="0.25">
      <c r="A119" s="20"/>
      <c r="B119" s="20"/>
      <c r="C119" s="20"/>
      <c r="D119" s="20"/>
      <c r="E119" s="20"/>
      <c r="F119" s="20"/>
      <c r="G119" s="20"/>
      <c r="H119" s="20"/>
      <c r="I119" s="20"/>
      <c r="J119" s="20"/>
      <c r="K119" s="20"/>
    </row>
    <row r="120" spans="1:11" x14ac:dyDescent="0.25">
      <c r="A120" s="20"/>
      <c r="B120" s="20"/>
      <c r="C120" s="20"/>
      <c r="D120" s="20"/>
      <c r="E120" s="20"/>
      <c r="F120" s="20"/>
      <c r="G120" s="20"/>
      <c r="H120" s="20"/>
      <c r="I120" s="20"/>
      <c r="J120" s="20"/>
      <c r="K120" s="20"/>
    </row>
    <row r="121" spans="1:11" x14ac:dyDescent="0.25">
      <c r="A121" s="20"/>
      <c r="B121" s="20"/>
      <c r="C121" s="20"/>
      <c r="D121" s="20"/>
      <c r="E121" s="20"/>
      <c r="F121" s="20"/>
      <c r="G121" s="20"/>
      <c r="H121" s="20"/>
      <c r="I121" s="20"/>
      <c r="J121" s="20"/>
      <c r="K121" s="20"/>
    </row>
    <row r="122" spans="1:11" x14ac:dyDescent="0.25">
      <c r="A122" s="20"/>
      <c r="B122" s="20"/>
      <c r="C122" s="20"/>
      <c r="D122" s="20"/>
      <c r="E122" s="20"/>
      <c r="F122" s="20"/>
      <c r="G122" s="20"/>
      <c r="H122" s="20"/>
      <c r="I122" s="20"/>
      <c r="J122" s="20"/>
      <c r="K122" s="20"/>
    </row>
    <row r="123" spans="1:11" x14ac:dyDescent="0.25">
      <c r="A123" s="20"/>
      <c r="B123" s="20"/>
      <c r="C123" s="20"/>
      <c r="D123" s="20"/>
      <c r="E123" s="20"/>
      <c r="F123" s="20"/>
      <c r="G123" s="20"/>
      <c r="H123" s="20"/>
      <c r="I123" s="20"/>
      <c r="J123" s="20"/>
      <c r="K123" s="20"/>
    </row>
    <row r="124" spans="1:11" x14ac:dyDescent="0.25">
      <c r="A124" s="20"/>
      <c r="B124" s="20"/>
      <c r="C124" s="20"/>
      <c r="D124" s="20"/>
      <c r="E124" s="20"/>
      <c r="F124" s="20"/>
      <c r="G124" s="20"/>
      <c r="H124" s="20"/>
      <c r="I124" s="20"/>
      <c r="J124" s="20"/>
      <c r="K124" s="20"/>
    </row>
    <row r="125" spans="1:11" x14ac:dyDescent="0.25">
      <c r="A125" s="20"/>
      <c r="B125" s="20"/>
      <c r="C125" s="20"/>
      <c r="D125" s="20"/>
      <c r="E125" s="20"/>
      <c r="F125" s="20"/>
      <c r="G125" s="20"/>
      <c r="H125" s="20"/>
      <c r="I125" s="20"/>
      <c r="J125" s="20"/>
      <c r="K125" s="20"/>
    </row>
    <row r="126" spans="1:11" x14ac:dyDescent="0.25">
      <c r="A126" s="20"/>
      <c r="B126" s="20"/>
      <c r="C126" s="20"/>
      <c r="D126" s="20"/>
      <c r="E126" s="20"/>
      <c r="F126" s="20"/>
      <c r="G126" s="20"/>
      <c r="H126" s="20"/>
      <c r="I126" s="20"/>
      <c r="J126" s="20"/>
      <c r="K126" s="20"/>
    </row>
    <row r="127" spans="1:11" x14ac:dyDescent="0.25">
      <c r="A127" s="20"/>
      <c r="B127" s="20"/>
      <c r="C127" s="20"/>
      <c r="D127" s="20"/>
      <c r="E127" s="20"/>
      <c r="F127" s="20"/>
      <c r="G127" s="20"/>
      <c r="H127" s="20"/>
      <c r="I127" s="20"/>
      <c r="J127" s="20"/>
      <c r="K127" s="20"/>
    </row>
    <row r="128" spans="1:11" x14ac:dyDescent="0.25">
      <c r="A128" s="20"/>
      <c r="B128" s="20"/>
      <c r="C128" s="20"/>
      <c r="D128" s="20"/>
      <c r="E128" s="20"/>
      <c r="F128" s="20"/>
      <c r="G128" s="20"/>
      <c r="H128" s="20"/>
      <c r="I128" s="20"/>
      <c r="J128" s="20"/>
      <c r="K128" s="20"/>
    </row>
    <row r="129" spans="1:11" x14ac:dyDescent="0.25">
      <c r="A129" s="20"/>
      <c r="B129" s="20"/>
      <c r="C129" s="20"/>
      <c r="D129" s="20"/>
      <c r="E129" s="20"/>
      <c r="F129" s="20"/>
      <c r="G129" s="20"/>
      <c r="H129" s="20"/>
      <c r="I129" s="20"/>
      <c r="J129" s="20"/>
      <c r="K129" s="20"/>
    </row>
    <row r="130" spans="1:11" x14ac:dyDescent="0.25">
      <c r="A130" s="20"/>
      <c r="B130" s="20"/>
      <c r="C130" s="20"/>
      <c r="D130" s="20"/>
      <c r="E130" s="20"/>
      <c r="F130" s="20"/>
      <c r="G130" s="20"/>
      <c r="H130" s="20"/>
      <c r="I130" s="20"/>
      <c r="J130" s="20"/>
      <c r="K130" s="20"/>
    </row>
    <row r="131" spans="1:11" x14ac:dyDescent="0.25">
      <c r="A131" s="20"/>
      <c r="B131" s="20"/>
      <c r="C131" s="20"/>
      <c r="D131" s="20"/>
      <c r="E131" s="20"/>
      <c r="F131" s="20"/>
      <c r="G131" s="20"/>
      <c r="H131" s="20"/>
      <c r="I131" s="20"/>
      <c r="J131" s="20"/>
      <c r="K131" s="20"/>
    </row>
    <row r="132" spans="1:11" x14ac:dyDescent="0.25">
      <c r="A132" s="20"/>
      <c r="B132" s="20"/>
      <c r="C132" s="20"/>
      <c r="D132" s="20"/>
      <c r="E132" s="20"/>
      <c r="F132" s="20"/>
      <c r="G132" s="20"/>
      <c r="H132" s="20"/>
      <c r="I132" s="20"/>
      <c r="J132" s="20"/>
      <c r="K132" s="20"/>
    </row>
    <row r="133" spans="1:11" x14ac:dyDescent="0.25">
      <c r="A133" s="20"/>
      <c r="B133" s="20"/>
      <c r="C133" s="20"/>
      <c r="D133" s="20"/>
      <c r="E133" s="20"/>
      <c r="F133" s="20"/>
      <c r="G133" s="20"/>
      <c r="H133" s="20"/>
      <c r="I133" s="20"/>
      <c r="J133" s="20"/>
      <c r="K133" s="20"/>
    </row>
    <row r="134" spans="1:11" x14ac:dyDescent="0.25">
      <c r="A134" s="20"/>
      <c r="B134" s="20"/>
      <c r="C134" s="20"/>
      <c r="D134" s="20"/>
      <c r="E134" s="20"/>
      <c r="F134" s="20"/>
      <c r="G134" s="20"/>
      <c r="H134" s="20"/>
      <c r="I134" s="20"/>
      <c r="J134" s="20"/>
      <c r="K134" s="20"/>
    </row>
    <row r="135" spans="1:11" x14ac:dyDescent="0.25">
      <c r="A135" s="20"/>
      <c r="B135" s="20"/>
      <c r="C135" s="20"/>
      <c r="D135" s="20"/>
      <c r="E135" s="20"/>
      <c r="F135" s="20"/>
      <c r="G135" s="20"/>
      <c r="H135" s="20"/>
      <c r="I135" s="20"/>
      <c r="J135" s="20"/>
      <c r="K135" s="20"/>
    </row>
    <row r="136" spans="1:11" x14ac:dyDescent="0.25">
      <c r="A136" s="20"/>
      <c r="B136" s="20"/>
      <c r="C136" s="20"/>
      <c r="D136" s="20"/>
      <c r="E136" s="20"/>
      <c r="F136" s="20"/>
      <c r="G136" s="20"/>
      <c r="H136" s="20"/>
      <c r="I136" s="20"/>
      <c r="J136" s="20"/>
      <c r="K136" s="20"/>
    </row>
    <row r="137" spans="1:11" x14ac:dyDescent="0.25">
      <c r="A137" s="20"/>
      <c r="B137" s="20"/>
      <c r="C137" s="20"/>
      <c r="D137" s="20"/>
      <c r="E137" s="20"/>
      <c r="F137" s="20"/>
      <c r="G137" s="20"/>
      <c r="H137" s="20"/>
      <c r="I137" s="20"/>
      <c r="J137" s="20"/>
      <c r="K137" s="20"/>
    </row>
    <row r="138" spans="1:11" x14ac:dyDescent="0.25">
      <c r="A138" s="20"/>
      <c r="B138" s="20"/>
      <c r="C138" s="20"/>
      <c r="D138" s="20"/>
      <c r="E138" s="20"/>
      <c r="F138" s="20"/>
      <c r="G138" s="20"/>
      <c r="H138" s="20"/>
      <c r="I138" s="20"/>
      <c r="J138" s="20"/>
      <c r="K138" s="20"/>
    </row>
    <row r="139" spans="1:11" x14ac:dyDescent="0.25">
      <c r="A139" s="20"/>
      <c r="B139" s="20"/>
      <c r="C139" s="20"/>
      <c r="D139" s="20"/>
      <c r="E139" s="20"/>
      <c r="F139" s="20"/>
      <c r="G139" s="20"/>
      <c r="H139" s="20"/>
      <c r="I139" s="20"/>
      <c r="J139" s="20"/>
      <c r="K139" s="20"/>
    </row>
    <row r="140" spans="1:11" x14ac:dyDescent="0.25">
      <c r="A140" s="20"/>
      <c r="B140" s="20"/>
      <c r="C140" s="20"/>
      <c r="D140" s="20"/>
      <c r="E140" s="20"/>
      <c r="F140" s="20"/>
      <c r="G140" s="20"/>
      <c r="H140" s="20"/>
      <c r="I140" s="20"/>
      <c r="J140" s="20"/>
      <c r="K140" s="20"/>
    </row>
    <row r="141" spans="1:11" x14ac:dyDescent="0.25">
      <c r="A141" s="20"/>
      <c r="B141" s="20"/>
      <c r="C141" s="20"/>
      <c r="D141" s="20"/>
      <c r="E141" s="20"/>
      <c r="F141" s="20"/>
      <c r="G141" s="20"/>
      <c r="H141" s="20"/>
      <c r="I141" s="20"/>
      <c r="J141" s="20"/>
      <c r="K141" s="20"/>
    </row>
    <row r="142" spans="1:11" x14ac:dyDescent="0.25">
      <c r="A142" s="20"/>
      <c r="B142" s="20"/>
      <c r="C142" s="20"/>
      <c r="D142" s="20"/>
      <c r="E142" s="20"/>
      <c r="F142" s="20"/>
      <c r="G142" s="20"/>
      <c r="H142" s="20"/>
      <c r="I142" s="20"/>
      <c r="J142" s="20"/>
      <c r="K142" s="20"/>
    </row>
    <row r="143" spans="1:11" x14ac:dyDescent="0.25">
      <c r="A143" s="20"/>
      <c r="B143" s="20"/>
      <c r="C143" s="20"/>
      <c r="D143" s="20"/>
      <c r="E143" s="20"/>
      <c r="F143" s="20"/>
      <c r="G143" s="20"/>
      <c r="H143" s="20"/>
      <c r="I143" s="20"/>
      <c r="J143" s="20"/>
      <c r="K143" s="20"/>
    </row>
    <row r="144" spans="1:11" x14ac:dyDescent="0.25">
      <c r="A144" s="20"/>
      <c r="B144" s="20"/>
      <c r="C144" s="20"/>
      <c r="D144" s="20"/>
      <c r="E144" s="20"/>
      <c r="F144" s="20"/>
      <c r="G144" s="20"/>
      <c r="H144" s="20"/>
      <c r="I144" s="20"/>
      <c r="J144" s="20"/>
      <c r="K144" s="20"/>
    </row>
    <row r="145" spans="1:11" x14ac:dyDescent="0.25">
      <c r="A145" s="20"/>
      <c r="B145" s="20"/>
      <c r="C145" s="20"/>
      <c r="D145" s="20"/>
      <c r="E145" s="20"/>
      <c r="F145" s="20"/>
      <c r="G145" s="20"/>
      <c r="H145" s="20"/>
      <c r="I145" s="20"/>
      <c r="J145" s="20"/>
      <c r="K145" s="20"/>
    </row>
    <row r="146" spans="1:11" x14ac:dyDescent="0.25">
      <c r="A146" s="20"/>
      <c r="B146" s="20"/>
      <c r="C146" s="20"/>
      <c r="D146" s="20"/>
      <c r="E146" s="20"/>
      <c r="F146" s="20"/>
      <c r="G146" s="20"/>
      <c r="H146" s="20"/>
      <c r="I146" s="20"/>
      <c r="J146" s="20"/>
      <c r="K146" s="20"/>
    </row>
    <row r="147" spans="1:11" x14ac:dyDescent="0.25">
      <c r="A147" s="20"/>
      <c r="B147" s="20"/>
      <c r="C147" s="20"/>
      <c r="D147" s="20"/>
      <c r="E147" s="20"/>
      <c r="F147" s="20"/>
      <c r="G147" s="20"/>
      <c r="H147" s="20"/>
      <c r="I147" s="20"/>
      <c r="J147" s="20"/>
      <c r="K147" s="20"/>
    </row>
    <row r="148" spans="1:11" x14ac:dyDescent="0.25">
      <c r="A148" s="20"/>
      <c r="B148" s="20"/>
      <c r="C148" s="20"/>
      <c r="D148" s="20"/>
      <c r="E148" s="20"/>
      <c r="F148" s="20"/>
      <c r="G148" s="20"/>
      <c r="H148" s="20"/>
      <c r="I148" s="20"/>
      <c r="J148" s="20"/>
      <c r="K148" s="20"/>
    </row>
    <row r="149" spans="1:11" x14ac:dyDescent="0.25">
      <c r="A149" s="20"/>
      <c r="B149" s="20"/>
      <c r="C149" s="20"/>
      <c r="D149" s="20"/>
      <c r="E149" s="20"/>
      <c r="F149" s="20"/>
      <c r="G149" s="20"/>
      <c r="H149" s="20"/>
      <c r="I149" s="20"/>
      <c r="J149" s="20"/>
      <c r="K149" s="20"/>
    </row>
    <row r="150" spans="1:11" x14ac:dyDescent="0.25">
      <c r="A150" s="20"/>
      <c r="B150" s="20"/>
      <c r="C150" s="20"/>
      <c r="D150" s="20"/>
      <c r="E150" s="20"/>
      <c r="F150" s="20"/>
      <c r="G150" s="20"/>
      <c r="H150" s="20"/>
      <c r="I150" s="20"/>
      <c r="J150" s="20"/>
      <c r="K150" s="20"/>
    </row>
    <row r="151" spans="1:11" x14ac:dyDescent="0.25">
      <c r="A151" s="20"/>
      <c r="B151" s="20"/>
      <c r="C151" s="20"/>
      <c r="D151" s="20"/>
      <c r="E151" s="20"/>
      <c r="F151" s="20"/>
      <c r="G151" s="20"/>
      <c r="H151" s="20"/>
      <c r="I151" s="20"/>
      <c r="J151" s="20"/>
      <c r="K151" s="20"/>
    </row>
    <row r="152" spans="1:11" x14ac:dyDescent="0.25">
      <c r="A152" s="20"/>
      <c r="B152" s="20"/>
      <c r="C152" s="20"/>
      <c r="D152" s="20"/>
      <c r="E152" s="20"/>
      <c r="F152" s="20"/>
      <c r="G152" s="20"/>
      <c r="H152" s="20"/>
      <c r="I152" s="20"/>
      <c r="J152" s="20"/>
      <c r="K152" s="20"/>
    </row>
    <row r="153" spans="1:11" x14ac:dyDescent="0.25">
      <c r="A153" s="20"/>
      <c r="B153" s="20"/>
      <c r="C153" s="20"/>
      <c r="D153" s="20"/>
      <c r="E153" s="20"/>
      <c r="F153" s="20"/>
      <c r="G153" s="20"/>
      <c r="H153" s="20"/>
      <c r="I153" s="20"/>
      <c r="J153" s="20"/>
      <c r="K153" s="20"/>
    </row>
    <row r="154" spans="1:11" x14ac:dyDescent="0.25">
      <c r="A154" s="20"/>
      <c r="B154" s="20"/>
      <c r="C154" s="20"/>
      <c r="D154" s="20"/>
      <c r="E154" s="20"/>
      <c r="F154" s="20"/>
      <c r="G154" s="20"/>
      <c r="H154" s="20"/>
      <c r="I154" s="20"/>
      <c r="J154" s="20"/>
      <c r="K154" s="20"/>
    </row>
    <row r="155" spans="1:11" x14ac:dyDescent="0.25">
      <c r="A155" s="20"/>
      <c r="B155" s="20"/>
      <c r="C155" s="20"/>
      <c r="D155" s="20"/>
      <c r="E155" s="20"/>
      <c r="F155" s="20"/>
      <c r="G155" s="20"/>
      <c r="H155" s="20"/>
      <c r="I155" s="20"/>
      <c r="J155" s="20"/>
      <c r="K155" s="20"/>
    </row>
    <row r="156" spans="1:11" x14ac:dyDescent="0.25">
      <c r="A156" s="20"/>
      <c r="B156" s="20"/>
      <c r="C156" s="20"/>
      <c r="D156" s="20"/>
      <c r="E156" s="20"/>
      <c r="F156" s="20"/>
      <c r="G156" s="20"/>
      <c r="H156" s="20"/>
      <c r="I156" s="20"/>
      <c r="J156" s="20"/>
      <c r="K156" s="20"/>
    </row>
    <row r="157" spans="1:11" x14ac:dyDescent="0.25">
      <c r="A157" s="20"/>
      <c r="B157" s="20"/>
      <c r="C157" s="20"/>
      <c r="D157" s="20"/>
      <c r="E157" s="20"/>
      <c r="F157" s="20"/>
      <c r="G157" s="20"/>
      <c r="H157" s="20"/>
      <c r="I157" s="20"/>
      <c r="J157" s="20"/>
      <c r="K157" s="20"/>
    </row>
    <row r="158" spans="1:11" x14ac:dyDescent="0.25">
      <c r="A158" s="20"/>
      <c r="B158" s="20"/>
      <c r="C158" s="20"/>
      <c r="D158" s="20"/>
      <c r="E158" s="20"/>
      <c r="F158" s="20"/>
      <c r="G158" s="20"/>
      <c r="H158" s="20"/>
      <c r="I158" s="20"/>
      <c r="J158" s="20"/>
      <c r="K158" s="20"/>
    </row>
    <row r="159" spans="1:11" x14ac:dyDescent="0.25">
      <c r="A159" s="20"/>
      <c r="B159" s="20"/>
      <c r="C159" s="20"/>
      <c r="D159" s="20"/>
      <c r="E159" s="20"/>
      <c r="F159" s="20"/>
      <c r="G159" s="20"/>
      <c r="H159" s="20"/>
      <c r="I159" s="20"/>
      <c r="J159" s="20"/>
      <c r="K159" s="20"/>
    </row>
    <row r="160" spans="1:11" x14ac:dyDescent="0.25">
      <c r="A160" s="20"/>
      <c r="B160" s="20"/>
      <c r="C160" s="20"/>
      <c r="D160" s="20"/>
      <c r="E160" s="20"/>
      <c r="F160" s="20"/>
      <c r="G160" s="20"/>
      <c r="H160" s="20"/>
      <c r="I160" s="20"/>
      <c r="J160" s="20"/>
      <c r="K160" s="20"/>
    </row>
    <row r="161" spans="1:11" x14ac:dyDescent="0.25">
      <c r="A161" s="20"/>
      <c r="B161" s="20"/>
      <c r="C161" s="20"/>
      <c r="D161" s="20"/>
      <c r="E161" s="20"/>
      <c r="F161" s="20"/>
      <c r="G161" s="20"/>
      <c r="H161" s="20"/>
      <c r="I161" s="20"/>
      <c r="J161" s="20"/>
      <c r="K161" s="20"/>
    </row>
    <row r="162" spans="1:11" x14ac:dyDescent="0.25">
      <c r="A162" s="20"/>
      <c r="B162" s="20"/>
      <c r="C162" s="20"/>
      <c r="D162" s="20"/>
      <c r="E162" s="20"/>
      <c r="F162" s="20"/>
      <c r="G162" s="20"/>
      <c r="H162" s="20"/>
      <c r="I162" s="20"/>
      <c r="J162" s="20"/>
      <c r="K162" s="20"/>
    </row>
    <row r="163" spans="1:11" x14ac:dyDescent="0.25">
      <c r="A163" s="20"/>
      <c r="B163" s="20"/>
      <c r="C163" s="20"/>
      <c r="D163" s="20"/>
      <c r="E163" s="20"/>
      <c r="F163" s="20"/>
      <c r="G163" s="20"/>
      <c r="H163" s="20"/>
      <c r="I163" s="20"/>
      <c r="J163" s="20"/>
      <c r="K163" s="20"/>
    </row>
    <row r="164" spans="1:11" x14ac:dyDescent="0.25">
      <c r="A164" s="20"/>
      <c r="B164" s="20"/>
      <c r="C164" s="20"/>
      <c r="D164" s="20"/>
      <c r="E164" s="20"/>
      <c r="F164" s="20"/>
      <c r="G164" s="20"/>
      <c r="H164" s="20"/>
      <c r="I164" s="20"/>
      <c r="J164" s="20"/>
      <c r="K164" s="20"/>
    </row>
    <row r="165" spans="1:11" x14ac:dyDescent="0.25">
      <c r="A165" s="20"/>
      <c r="B165" s="20"/>
      <c r="C165" s="20"/>
      <c r="D165" s="20"/>
      <c r="E165" s="20"/>
      <c r="F165" s="20"/>
      <c r="G165" s="20"/>
      <c r="H165" s="20"/>
      <c r="I165" s="20"/>
      <c r="J165" s="20"/>
      <c r="K165" s="20"/>
    </row>
    <row r="166" spans="1:11" x14ac:dyDescent="0.25">
      <c r="A166" s="20"/>
      <c r="B166" s="20"/>
      <c r="C166" s="20"/>
      <c r="D166" s="20"/>
      <c r="E166" s="20"/>
      <c r="F166" s="20"/>
      <c r="G166" s="20"/>
      <c r="H166" s="20"/>
      <c r="I166" s="20"/>
      <c r="J166" s="20"/>
      <c r="K166" s="20"/>
    </row>
    <row r="167" spans="1:11" x14ac:dyDescent="0.25">
      <c r="A167" s="20"/>
      <c r="B167" s="20"/>
      <c r="C167" s="20"/>
      <c r="D167" s="20"/>
      <c r="E167" s="20"/>
      <c r="F167" s="20"/>
      <c r="G167" s="20"/>
      <c r="H167" s="20"/>
      <c r="I167" s="20"/>
      <c r="J167" s="20"/>
      <c r="K167" s="20"/>
    </row>
    <row r="168" spans="1:11" x14ac:dyDescent="0.25">
      <c r="A168" s="20"/>
      <c r="B168" s="20"/>
      <c r="C168" s="20"/>
      <c r="D168" s="20"/>
      <c r="E168" s="20"/>
      <c r="F168" s="20"/>
      <c r="G168" s="20"/>
      <c r="H168" s="20"/>
      <c r="I168" s="20"/>
      <c r="J168" s="20"/>
      <c r="K168" s="20"/>
    </row>
    <row r="169" spans="1:11" x14ac:dyDescent="0.25">
      <c r="A169" s="20"/>
      <c r="B169" s="20"/>
      <c r="C169" s="20"/>
      <c r="D169" s="20"/>
      <c r="E169" s="20"/>
      <c r="F169" s="20"/>
      <c r="G169" s="20"/>
      <c r="H169" s="20"/>
      <c r="I169" s="20"/>
      <c r="J169" s="20"/>
      <c r="K169" s="20"/>
    </row>
    <row r="170" spans="1:11" x14ac:dyDescent="0.25">
      <c r="A170" s="20"/>
      <c r="B170" s="20"/>
      <c r="C170" s="20"/>
      <c r="D170" s="20"/>
      <c r="E170" s="20"/>
      <c r="F170" s="20"/>
      <c r="G170" s="20"/>
      <c r="H170" s="20"/>
      <c r="I170" s="20"/>
      <c r="J170" s="20"/>
      <c r="K170" s="20"/>
    </row>
    <row r="171" spans="1:11" x14ac:dyDescent="0.25">
      <c r="A171" s="20"/>
      <c r="B171" s="20"/>
      <c r="C171" s="20"/>
      <c r="D171" s="20"/>
      <c r="E171" s="20"/>
      <c r="F171" s="20"/>
      <c r="G171" s="20"/>
      <c r="H171" s="20"/>
      <c r="I171" s="20"/>
      <c r="J171" s="20"/>
      <c r="K171" s="20"/>
    </row>
    <row r="172" spans="1:11" x14ac:dyDescent="0.25">
      <c r="A172" s="20"/>
      <c r="B172" s="20"/>
      <c r="C172" s="20"/>
      <c r="D172" s="20"/>
      <c r="E172" s="20"/>
      <c r="F172" s="20"/>
      <c r="G172" s="20"/>
      <c r="H172" s="20"/>
      <c r="I172" s="20"/>
      <c r="J172" s="20"/>
      <c r="K172" s="20"/>
    </row>
    <row r="173" spans="1:11" x14ac:dyDescent="0.25">
      <c r="A173" s="20"/>
      <c r="B173" s="20"/>
      <c r="C173" s="20"/>
      <c r="D173" s="20"/>
      <c r="E173" s="20"/>
      <c r="F173" s="20"/>
      <c r="G173" s="20"/>
      <c r="H173" s="20"/>
      <c r="I173" s="20"/>
      <c r="J173" s="20"/>
      <c r="K173" s="20"/>
    </row>
    <row r="174" spans="1:11" x14ac:dyDescent="0.25">
      <c r="A174" s="20"/>
      <c r="B174" s="20"/>
      <c r="C174" s="20"/>
      <c r="D174" s="20"/>
      <c r="E174" s="20"/>
      <c r="F174" s="20"/>
      <c r="G174" s="20"/>
      <c r="H174" s="20"/>
      <c r="I174" s="20"/>
      <c r="J174" s="20"/>
      <c r="K174" s="20"/>
    </row>
    <row r="175" spans="1:11" x14ac:dyDescent="0.25">
      <c r="A175" s="20"/>
      <c r="B175" s="20"/>
      <c r="C175" s="20"/>
      <c r="D175" s="20"/>
      <c r="E175" s="20"/>
      <c r="F175" s="20"/>
      <c r="G175" s="20"/>
      <c r="H175" s="20"/>
      <c r="I175" s="20"/>
      <c r="J175" s="20"/>
      <c r="K175" s="20"/>
    </row>
    <row r="176" spans="1:11" x14ac:dyDescent="0.25">
      <c r="A176" s="20"/>
      <c r="B176" s="20"/>
      <c r="C176" s="20"/>
      <c r="D176" s="20"/>
      <c r="E176" s="20"/>
      <c r="F176" s="20"/>
      <c r="G176" s="20"/>
      <c r="H176" s="20"/>
      <c r="I176" s="20"/>
      <c r="J176" s="20"/>
      <c r="K176" s="20"/>
    </row>
    <row r="177" spans="1:11" x14ac:dyDescent="0.25">
      <c r="A177" s="20"/>
      <c r="B177" s="20"/>
      <c r="C177" s="20"/>
      <c r="D177" s="20"/>
      <c r="E177" s="20"/>
      <c r="F177" s="20"/>
      <c r="G177" s="20"/>
      <c r="H177" s="20"/>
      <c r="I177" s="20"/>
      <c r="J177" s="20"/>
      <c r="K177" s="20"/>
    </row>
    <row r="178" spans="1:11" x14ac:dyDescent="0.25">
      <c r="A178" s="20"/>
      <c r="B178" s="20"/>
      <c r="C178" s="20"/>
      <c r="D178" s="20"/>
      <c r="E178" s="20"/>
      <c r="F178" s="20"/>
      <c r="G178" s="20"/>
      <c r="H178" s="20"/>
      <c r="I178" s="20"/>
      <c r="J178" s="20"/>
      <c r="K178" s="20"/>
    </row>
    <row r="179" spans="1:11" x14ac:dyDescent="0.25">
      <c r="A179" s="20"/>
      <c r="B179" s="20"/>
      <c r="C179" s="20"/>
      <c r="D179" s="20"/>
      <c r="E179" s="20"/>
      <c r="F179" s="20"/>
      <c r="G179" s="20"/>
      <c r="H179" s="20"/>
      <c r="I179" s="20"/>
      <c r="J179" s="20"/>
      <c r="K179" s="20"/>
    </row>
    <row r="180" spans="1:11" x14ac:dyDescent="0.25">
      <c r="A180" s="20"/>
      <c r="B180" s="20"/>
      <c r="C180" s="20"/>
      <c r="D180" s="20"/>
      <c r="E180" s="20"/>
      <c r="F180" s="20"/>
      <c r="G180" s="20"/>
      <c r="H180" s="20"/>
      <c r="I180" s="20"/>
      <c r="J180" s="20"/>
      <c r="K180" s="20"/>
    </row>
    <row r="181" spans="1:11" x14ac:dyDescent="0.25">
      <c r="A181" s="20"/>
      <c r="B181" s="20"/>
      <c r="C181" s="20"/>
      <c r="D181" s="20"/>
      <c r="E181" s="20"/>
      <c r="F181" s="20"/>
      <c r="G181" s="20"/>
      <c r="H181" s="20"/>
      <c r="I181" s="20"/>
      <c r="J181" s="20"/>
      <c r="K181" s="20"/>
    </row>
    <row r="182" spans="1:11" x14ac:dyDescent="0.25">
      <c r="A182" s="20"/>
      <c r="B182" s="20"/>
      <c r="C182" s="20"/>
      <c r="D182" s="20"/>
      <c r="E182" s="20"/>
      <c r="F182" s="20"/>
      <c r="G182" s="20"/>
      <c r="H182" s="20"/>
      <c r="I182" s="20"/>
      <c r="J182" s="20"/>
      <c r="K182" s="20"/>
    </row>
    <row r="183" spans="1:11" x14ac:dyDescent="0.25">
      <c r="A183" s="20"/>
      <c r="B183" s="20"/>
      <c r="C183" s="20"/>
      <c r="D183" s="20"/>
      <c r="E183" s="20"/>
      <c r="F183" s="20"/>
      <c r="G183" s="20"/>
      <c r="H183" s="20"/>
      <c r="I183" s="20"/>
      <c r="J183" s="20"/>
      <c r="K183" s="20"/>
    </row>
    <row r="184" spans="1:11" x14ac:dyDescent="0.25">
      <c r="A184" s="20"/>
      <c r="B184" s="20"/>
      <c r="C184" s="20"/>
      <c r="D184" s="20"/>
      <c r="E184" s="20"/>
      <c r="F184" s="20"/>
      <c r="G184" s="20"/>
      <c r="H184" s="20"/>
      <c r="I184" s="20"/>
      <c r="J184" s="20"/>
      <c r="K184" s="20"/>
    </row>
    <row r="185" spans="1:11" x14ac:dyDescent="0.25">
      <c r="A185" s="20"/>
      <c r="B185" s="20"/>
      <c r="C185" s="20"/>
      <c r="D185" s="20"/>
      <c r="E185" s="20"/>
      <c r="F185" s="20"/>
      <c r="G185" s="20"/>
      <c r="H185" s="20"/>
      <c r="I185" s="20"/>
      <c r="J185" s="20"/>
      <c r="K185" s="20"/>
    </row>
    <row r="186" spans="1:11" x14ac:dyDescent="0.25">
      <c r="A186" s="20"/>
      <c r="B186" s="20"/>
      <c r="C186" s="20"/>
      <c r="D186" s="20"/>
      <c r="E186" s="20"/>
      <c r="F186" s="20"/>
      <c r="G186" s="20"/>
      <c r="H186" s="20"/>
      <c r="I186" s="20"/>
      <c r="J186" s="20"/>
      <c r="K186" s="20"/>
    </row>
    <row r="187" spans="1:11" x14ac:dyDescent="0.25">
      <c r="A187" s="20"/>
      <c r="B187" s="20"/>
      <c r="C187" s="20"/>
      <c r="D187" s="20"/>
      <c r="E187" s="20"/>
      <c r="F187" s="20"/>
      <c r="G187" s="20"/>
      <c r="H187" s="20"/>
      <c r="I187" s="20"/>
      <c r="J187" s="20"/>
      <c r="K187" s="20"/>
    </row>
    <row r="188" spans="1:11" x14ac:dyDescent="0.25">
      <c r="A188" s="20"/>
      <c r="B188" s="20"/>
      <c r="C188" s="20"/>
      <c r="D188" s="20"/>
      <c r="E188" s="20"/>
      <c r="F188" s="20"/>
      <c r="G188" s="20"/>
      <c r="H188" s="20"/>
      <c r="I188" s="20"/>
      <c r="J188" s="20"/>
      <c r="K188" s="20"/>
    </row>
    <row r="189" spans="1:11" x14ac:dyDescent="0.25">
      <c r="A189" s="20"/>
      <c r="B189" s="20"/>
      <c r="C189" s="20"/>
      <c r="D189" s="20"/>
      <c r="E189" s="20"/>
      <c r="F189" s="20"/>
      <c r="G189" s="20"/>
      <c r="H189" s="20"/>
      <c r="I189" s="20"/>
      <c r="J189" s="20"/>
      <c r="K189" s="20"/>
    </row>
    <row r="190" spans="1:11" x14ac:dyDescent="0.25">
      <c r="A190" s="20"/>
      <c r="B190" s="20"/>
      <c r="C190" s="20"/>
      <c r="D190" s="20"/>
      <c r="E190" s="20"/>
      <c r="F190" s="20"/>
      <c r="G190" s="20"/>
      <c r="H190" s="20"/>
      <c r="I190" s="20"/>
      <c r="J190" s="20"/>
      <c r="K190" s="20"/>
    </row>
    <row r="191" spans="1:11" x14ac:dyDescent="0.25">
      <c r="A191" s="20"/>
      <c r="B191" s="20"/>
      <c r="C191" s="20"/>
      <c r="D191" s="20"/>
      <c r="E191" s="20"/>
      <c r="F191" s="20"/>
      <c r="G191" s="20"/>
      <c r="H191" s="20"/>
      <c r="I191" s="20"/>
      <c r="J191" s="20"/>
      <c r="K191" s="20"/>
    </row>
    <row r="192" spans="1:11" x14ac:dyDescent="0.25">
      <c r="A192" s="20"/>
      <c r="B192" s="20"/>
      <c r="C192" s="20"/>
      <c r="D192" s="20"/>
      <c r="E192" s="20"/>
      <c r="F192" s="20"/>
      <c r="G192" s="20"/>
      <c r="H192" s="20"/>
      <c r="I192" s="20"/>
      <c r="J192" s="20"/>
      <c r="K192" s="20"/>
    </row>
    <row r="193" spans="1:11" x14ac:dyDescent="0.25">
      <c r="A193" s="20"/>
      <c r="B193" s="20"/>
      <c r="C193" s="20"/>
      <c r="D193" s="20"/>
      <c r="E193" s="20"/>
      <c r="F193" s="20"/>
      <c r="G193" s="20"/>
      <c r="H193" s="20"/>
      <c r="I193" s="20"/>
      <c r="J193" s="20"/>
      <c r="K193" s="20"/>
    </row>
    <row r="194" spans="1:11" x14ac:dyDescent="0.25">
      <c r="A194" s="20"/>
      <c r="B194" s="20"/>
      <c r="C194" s="20"/>
      <c r="D194" s="20"/>
      <c r="E194" s="20"/>
      <c r="F194" s="20"/>
      <c r="G194" s="20"/>
      <c r="H194" s="20"/>
      <c r="I194" s="20"/>
      <c r="J194" s="20"/>
      <c r="K194" s="20"/>
    </row>
    <row r="195" spans="1:11" x14ac:dyDescent="0.25">
      <c r="A195" s="20"/>
      <c r="B195" s="20"/>
      <c r="C195" s="20"/>
      <c r="D195" s="20"/>
      <c r="E195" s="20"/>
      <c r="F195" s="20"/>
      <c r="G195" s="20"/>
      <c r="H195" s="20"/>
      <c r="I195" s="20"/>
      <c r="J195" s="20"/>
      <c r="K195" s="20"/>
    </row>
    <row r="196" spans="1:11" x14ac:dyDescent="0.25">
      <c r="A196" s="20"/>
      <c r="B196" s="20"/>
      <c r="C196" s="20"/>
      <c r="D196" s="20"/>
      <c r="E196" s="20"/>
      <c r="F196" s="20"/>
      <c r="G196" s="20"/>
      <c r="H196" s="20"/>
      <c r="I196" s="20"/>
      <c r="J196" s="20"/>
      <c r="K196" s="20"/>
    </row>
    <row r="197" spans="1:11" x14ac:dyDescent="0.25">
      <c r="A197" s="20"/>
      <c r="B197" s="20"/>
      <c r="C197" s="20"/>
      <c r="D197" s="20"/>
      <c r="E197" s="20"/>
      <c r="F197" s="20"/>
      <c r="G197" s="20"/>
      <c r="H197" s="20"/>
      <c r="I197" s="20"/>
      <c r="J197" s="20"/>
      <c r="K197" s="20"/>
    </row>
    <row r="198" spans="1:11" x14ac:dyDescent="0.25">
      <c r="A198" s="20"/>
      <c r="B198" s="20"/>
      <c r="C198" s="20"/>
      <c r="D198" s="20"/>
      <c r="E198" s="20"/>
      <c r="F198" s="20"/>
      <c r="G198" s="20"/>
      <c r="H198" s="20"/>
      <c r="I198" s="20"/>
      <c r="J198" s="20"/>
      <c r="K198" s="20"/>
    </row>
    <row r="199" spans="1:11" x14ac:dyDescent="0.25">
      <c r="A199" s="20"/>
      <c r="B199" s="20"/>
      <c r="C199" s="20"/>
      <c r="D199" s="20"/>
      <c r="E199" s="20"/>
      <c r="F199" s="20"/>
      <c r="G199" s="20"/>
      <c r="H199" s="20"/>
      <c r="I199" s="20"/>
      <c r="J199" s="20"/>
      <c r="K199" s="20"/>
    </row>
    <row r="200" spans="1:11" x14ac:dyDescent="0.25">
      <c r="A200" s="20"/>
      <c r="B200" s="20"/>
      <c r="C200" s="20"/>
      <c r="D200" s="20"/>
      <c r="E200" s="20"/>
      <c r="F200" s="20"/>
      <c r="G200" s="20"/>
      <c r="H200" s="20"/>
      <c r="I200" s="20"/>
      <c r="J200" s="20"/>
      <c r="K200" s="20"/>
    </row>
    <row r="201" spans="1:11" x14ac:dyDescent="0.25">
      <c r="A201" s="20"/>
      <c r="B201" s="20"/>
      <c r="C201" s="20"/>
      <c r="D201" s="20"/>
      <c r="E201" s="20"/>
      <c r="F201" s="20"/>
      <c r="G201" s="20"/>
      <c r="H201" s="20"/>
      <c r="I201" s="20"/>
      <c r="J201" s="20"/>
      <c r="K201" s="20"/>
    </row>
    <row r="202" spans="1:11" x14ac:dyDescent="0.25">
      <c r="A202" s="20"/>
      <c r="B202" s="20"/>
      <c r="C202" s="20"/>
      <c r="D202" s="20"/>
      <c r="E202" s="20"/>
      <c r="F202" s="20"/>
      <c r="G202" s="20"/>
      <c r="H202" s="20"/>
      <c r="I202" s="20"/>
      <c r="J202" s="20"/>
      <c r="K202" s="20"/>
    </row>
    <row r="203" spans="1:11" x14ac:dyDescent="0.25">
      <c r="A203" s="20"/>
      <c r="B203" s="20"/>
      <c r="C203" s="20"/>
      <c r="D203" s="20"/>
      <c r="E203" s="20"/>
      <c r="F203" s="20"/>
      <c r="G203" s="20"/>
      <c r="H203" s="20"/>
      <c r="I203" s="20"/>
      <c r="J203" s="20"/>
      <c r="K203" s="20"/>
    </row>
    <row r="204" spans="1:11" x14ac:dyDescent="0.25">
      <c r="A204" s="20"/>
      <c r="B204" s="20"/>
      <c r="C204" s="20"/>
      <c r="D204" s="20"/>
      <c r="E204" s="20"/>
      <c r="F204" s="20"/>
      <c r="G204" s="20"/>
      <c r="H204" s="20"/>
      <c r="I204" s="20"/>
      <c r="J204" s="20"/>
      <c r="K204" s="20"/>
    </row>
    <row r="205" spans="1:11" x14ac:dyDescent="0.25">
      <c r="A205" s="20"/>
      <c r="B205" s="20"/>
      <c r="C205" s="20"/>
      <c r="D205" s="20"/>
      <c r="E205" s="20"/>
      <c r="F205" s="20"/>
      <c r="G205" s="20"/>
      <c r="H205" s="20"/>
      <c r="I205" s="20"/>
      <c r="J205" s="20"/>
      <c r="K205" s="20"/>
    </row>
    <row r="206" spans="1:11" x14ac:dyDescent="0.25">
      <c r="A206" s="20"/>
      <c r="B206" s="20"/>
      <c r="C206" s="20"/>
      <c r="D206" s="20"/>
      <c r="E206" s="20"/>
      <c r="F206" s="20"/>
      <c r="G206" s="20"/>
      <c r="H206" s="20"/>
      <c r="I206" s="20"/>
      <c r="J206" s="20"/>
      <c r="K206" s="20"/>
    </row>
    <row r="207" spans="1:11" x14ac:dyDescent="0.25">
      <c r="A207" s="20"/>
      <c r="B207" s="20"/>
      <c r="C207" s="20"/>
      <c r="D207" s="20"/>
      <c r="E207" s="20"/>
      <c r="F207" s="20"/>
      <c r="G207" s="20"/>
      <c r="H207" s="20"/>
      <c r="I207" s="20"/>
      <c r="J207" s="20"/>
      <c r="K207" s="20"/>
    </row>
    <row r="208" spans="1:11" x14ac:dyDescent="0.25">
      <c r="A208" s="20"/>
      <c r="B208" s="20"/>
      <c r="C208" s="20"/>
      <c r="D208" s="20"/>
      <c r="E208" s="20"/>
      <c r="F208" s="20"/>
      <c r="G208" s="20"/>
      <c r="H208" s="20"/>
      <c r="I208" s="20"/>
      <c r="J208" s="20"/>
      <c r="K208" s="20"/>
    </row>
    <row r="209" spans="1:11" x14ac:dyDescent="0.25">
      <c r="A209" s="20"/>
      <c r="B209" s="20"/>
      <c r="C209" s="20"/>
      <c r="D209" s="20"/>
      <c r="E209" s="20"/>
      <c r="F209" s="20"/>
      <c r="G209" s="20"/>
      <c r="H209" s="20"/>
      <c r="I209" s="20"/>
      <c r="J209" s="20"/>
      <c r="K209" s="20"/>
    </row>
    <row r="210" spans="1:11" x14ac:dyDescent="0.25">
      <c r="A210" s="20"/>
      <c r="B210" s="20"/>
      <c r="C210" s="20"/>
      <c r="D210" s="20"/>
      <c r="E210" s="20"/>
      <c r="F210" s="20"/>
      <c r="G210" s="20"/>
      <c r="H210" s="20"/>
      <c r="I210" s="20"/>
      <c r="J210" s="20"/>
      <c r="K210" s="20"/>
    </row>
    <row r="211" spans="1:11" x14ac:dyDescent="0.25">
      <c r="A211" s="20"/>
      <c r="B211" s="20"/>
      <c r="C211" s="20"/>
      <c r="D211" s="20"/>
      <c r="E211" s="20"/>
      <c r="F211" s="20"/>
      <c r="G211" s="20"/>
      <c r="H211" s="20"/>
      <c r="I211" s="20"/>
      <c r="J211" s="20"/>
      <c r="K211" s="20"/>
    </row>
    <row r="212" spans="1:11" x14ac:dyDescent="0.25">
      <c r="A212" s="20"/>
      <c r="B212" s="20"/>
      <c r="C212" s="20"/>
      <c r="D212" s="20"/>
      <c r="E212" s="20"/>
      <c r="F212" s="20"/>
      <c r="G212" s="20"/>
      <c r="H212" s="20"/>
      <c r="I212" s="20"/>
      <c r="J212" s="20"/>
      <c r="K212" s="20"/>
    </row>
    <row r="213" spans="1:11" x14ac:dyDescent="0.25">
      <c r="A213" s="20"/>
      <c r="B213" s="20"/>
      <c r="C213" s="20"/>
      <c r="D213" s="20"/>
      <c r="E213" s="20"/>
      <c r="F213" s="20"/>
      <c r="G213" s="20"/>
      <c r="H213" s="20"/>
      <c r="I213" s="20"/>
      <c r="J213" s="20"/>
      <c r="K213" s="20"/>
    </row>
    <row r="214" spans="1:11" x14ac:dyDescent="0.25">
      <c r="A214" s="20"/>
      <c r="B214" s="20"/>
      <c r="C214" s="20"/>
      <c r="D214" s="20"/>
      <c r="E214" s="20"/>
      <c r="F214" s="20"/>
      <c r="G214" s="20"/>
      <c r="H214" s="20"/>
      <c r="I214" s="20"/>
      <c r="J214" s="20"/>
      <c r="K214" s="20"/>
    </row>
    <row r="215" spans="1:11" x14ac:dyDescent="0.25">
      <c r="A215" s="20"/>
      <c r="B215" s="20"/>
      <c r="C215" s="20"/>
      <c r="D215" s="20"/>
      <c r="E215" s="20"/>
      <c r="F215" s="20"/>
      <c r="G215" s="20"/>
      <c r="H215" s="20"/>
      <c r="I215" s="20"/>
      <c r="J215" s="20"/>
      <c r="K215" s="20"/>
    </row>
    <row r="216" spans="1:11" x14ac:dyDescent="0.25">
      <c r="A216" s="20"/>
      <c r="B216" s="20"/>
      <c r="C216" s="20"/>
      <c r="D216" s="20"/>
      <c r="E216" s="20"/>
      <c r="F216" s="20"/>
      <c r="G216" s="20"/>
      <c r="H216" s="20"/>
      <c r="I216" s="20"/>
      <c r="J216" s="20"/>
      <c r="K216" s="20"/>
    </row>
    <row r="217" spans="1:11" x14ac:dyDescent="0.25">
      <c r="A217" s="20"/>
      <c r="B217" s="20"/>
      <c r="C217" s="20"/>
      <c r="D217" s="20"/>
      <c r="E217" s="20"/>
      <c r="F217" s="20"/>
      <c r="G217" s="20"/>
      <c r="H217" s="20"/>
      <c r="I217" s="20"/>
      <c r="J217" s="20"/>
      <c r="K217" s="20"/>
    </row>
    <row r="218" spans="1:11" x14ac:dyDescent="0.25">
      <c r="A218" s="20"/>
      <c r="B218" s="20"/>
      <c r="C218" s="20"/>
      <c r="D218" s="20"/>
      <c r="E218" s="20"/>
      <c r="F218" s="20"/>
      <c r="G218" s="20"/>
      <c r="H218" s="20"/>
      <c r="I218" s="20"/>
      <c r="J218" s="20"/>
      <c r="K218" s="20"/>
    </row>
    <row r="219" spans="1:11" x14ac:dyDescent="0.25">
      <c r="A219" s="20"/>
      <c r="B219" s="20"/>
      <c r="C219" s="20"/>
      <c r="D219" s="20"/>
      <c r="E219" s="20"/>
      <c r="F219" s="20"/>
      <c r="G219" s="20"/>
      <c r="H219" s="20"/>
      <c r="I219" s="20"/>
      <c r="J219" s="20"/>
      <c r="K219" s="20"/>
    </row>
    <row r="220" spans="1:11" x14ac:dyDescent="0.25">
      <c r="A220" s="20"/>
      <c r="B220" s="20"/>
      <c r="C220" s="20"/>
      <c r="D220" s="20"/>
      <c r="E220" s="20"/>
      <c r="F220" s="20"/>
      <c r="G220" s="20"/>
      <c r="H220" s="20"/>
      <c r="I220" s="20"/>
      <c r="J220" s="20"/>
      <c r="K220" s="20"/>
    </row>
    <row r="221" spans="1:11" x14ac:dyDescent="0.25">
      <c r="A221" s="20"/>
      <c r="B221" s="20"/>
      <c r="C221" s="20"/>
      <c r="D221" s="20"/>
      <c r="E221" s="20"/>
      <c r="F221" s="20"/>
      <c r="G221" s="20"/>
      <c r="H221" s="20"/>
      <c r="I221" s="20"/>
      <c r="J221" s="20"/>
      <c r="K221" s="20"/>
    </row>
    <row r="222" spans="1:11" x14ac:dyDescent="0.25">
      <c r="A222" s="20"/>
      <c r="B222" s="20"/>
      <c r="C222" s="20"/>
      <c r="D222" s="20"/>
      <c r="E222" s="20"/>
      <c r="F222" s="20"/>
      <c r="G222" s="20"/>
      <c r="H222" s="20"/>
      <c r="I222" s="20"/>
      <c r="J222" s="20"/>
      <c r="K222" s="20"/>
    </row>
    <row r="223" spans="1:11" x14ac:dyDescent="0.25">
      <c r="A223" s="20"/>
      <c r="B223" s="20"/>
      <c r="C223" s="20"/>
      <c r="D223" s="20"/>
      <c r="E223" s="20"/>
      <c r="F223" s="20"/>
      <c r="G223" s="20"/>
      <c r="H223" s="20"/>
      <c r="I223" s="20"/>
      <c r="J223" s="20"/>
      <c r="K223" s="20"/>
    </row>
    <row r="224" spans="1:11" x14ac:dyDescent="0.25">
      <c r="A224" s="20"/>
      <c r="B224" s="20"/>
      <c r="C224" s="20"/>
      <c r="D224" s="20"/>
      <c r="E224" s="20"/>
      <c r="F224" s="20"/>
      <c r="G224" s="20"/>
      <c r="H224" s="20"/>
      <c r="I224" s="20"/>
      <c r="J224" s="20"/>
      <c r="K224" s="20"/>
    </row>
    <row r="225" spans="1:11" x14ac:dyDescent="0.25">
      <c r="A225" s="20"/>
      <c r="B225" s="20"/>
      <c r="C225" s="20"/>
      <c r="D225" s="20"/>
      <c r="E225" s="20"/>
      <c r="F225" s="20"/>
      <c r="G225" s="20"/>
      <c r="H225" s="20"/>
      <c r="I225" s="20"/>
      <c r="J225" s="20"/>
      <c r="K225" s="20"/>
    </row>
    <row r="226" spans="1:11" x14ac:dyDescent="0.25">
      <c r="A226" s="20"/>
      <c r="B226" s="20"/>
      <c r="C226" s="20"/>
      <c r="D226" s="20"/>
      <c r="E226" s="20"/>
      <c r="F226" s="20"/>
      <c r="G226" s="20"/>
      <c r="H226" s="20"/>
      <c r="I226" s="20"/>
      <c r="J226" s="20"/>
      <c r="K226" s="20"/>
    </row>
    <row r="227" spans="1:11" x14ac:dyDescent="0.25">
      <c r="A227" s="20"/>
      <c r="B227" s="20"/>
      <c r="C227" s="20"/>
      <c r="D227" s="20"/>
      <c r="E227" s="20"/>
      <c r="F227" s="20"/>
      <c r="G227" s="20"/>
      <c r="H227" s="20"/>
      <c r="I227" s="20"/>
      <c r="J227" s="20"/>
      <c r="K227" s="20"/>
    </row>
    <row r="228" spans="1:11" x14ac:dyDescent="0.25">
      <c r="A228" s="20"/>
      <c r="B228" s="20"/>
      <c r="C228" s="20"/>
      <c r="D228" s="20"/>
      <c r="E228" s="20"/>
      <c r="F228" s="20"/>
      <c r="G228" s="20"/>
      <c r="H228" s="20"/>
      <c r="I228" s="20"/>
      <c r="J228" s="20"/>
      <c r="K228" s="20"/>
    </row>
    <row r="229" spans="1:11" x14ac:dyDescent="0.25">
      <c r="A229" s="20"/>
      <c r="B229" s="20"/>
      <c r="C229" s="20"/>
      <c r="D229" s="20"/>
      <c r="E229" s="20"/>
      <c r="F229" s="20"/>
      <c r="G229" s="20"/>
      <c r="H229" s="20"/>
      <c r="I229" s="20"/>
      <c r="J229" s="20"/>
      <c r="K229" s="20"/>
    </row>
    <row r="230" spans="1:11" x14ac:dyDescent="0.25">
      <c r="A230" s="20"/>
      <c r="B230" s="20"/>
      <c r="C230" s="20"/>
      <c r="D230" s="20"/>
      <c r="E230" s="20"/>
      <c r="F230" s="20"/>
      <c r="G230" s="20"/>
      <c r="H230" s="20"/>
      <c r="I230" s="20"/>
      <c r="J230" s="20"/>
      <c r="K230" s="20"/>
    </row>
    <row r="231" spans="1:11" x14ac:dyDescent="0.25">
      <c r="A231" s="20"/>
      <c r="B231" s="20"/>
      <c r="C231" s="20"/>
      <c r="D231" s="20"/>
      <c r="E231" s="20"/>
      <c r="F231" s="20"/>
      <c r="G231" s="20"/>
      <c r="H231" s="20"/>
      <c r="I231" s="20"/>
      <c r="J231" s="20"/>
      <c r="K231" s="20"/>
    </row>
    <row r="232" spans="1:11" x14ac:dyDescent="0.25">
      <c r="A232" s="20"/>
      <c r="B232" s="20"/>
      <c r="C232" s="20"/>
      <c r="D232" s="20"/>
      <c r="E232" s="20"/>
      <c r="F232" s="20"/>
      <c r="G232" s="20"/>
      <c r="H232" s="20"/>
      <c r="I232" s="20"/>
      <c r="J232" s="20"/>
      <c r="K232" s="20"/>
    </row>
    <row r="233" spans="1:11" x14ac:dyDescent="0.25">
      <c r="A233" s="20"/>
      <c r="B233" s="20"/>
      <c r="C233" s="20"/>
      <c r="D233" s="20"/>
      <c r="E233" s="20"/>
      <c r="F233" s="20"/>
      <c r="G233" s="20"/>
      <c r="H233" s="20"/>
      <c r="I233" s="20"/>
      <c r="J233" s="20"/>
      <c r="K233" s="20"/>
    </row>
    <row r="234" spans="1:11" x14ac:dyDescent="0.25">
      <c r="A234" s="20"/>
      <c r="B234" s="20"/>
      <c r="C234" s="20"/>
      <c r="D234" s="20"/>
      <c r="E234" s="20"/>
      <c r="F234" s="20"/>
      <c r="G234" s="20"/>
      <c r="H234" s="20"/>
      <c r="I234" s="20"/>
      <c r="J234" s="20"/>
      <c r="K234" s="20"/>
    </row>
    <row r="235" spans="1:11" x14ac:dyDescent="0.25">
      <c r="A235" s="20"/>
      <c r="B235" s="20"/>
      <c r="C235" s="20"/>
      <c r="D235" s="20"/>
      <c r="E235" s="20"/>
      <c r="F235" s="20"/>
      <c r="G235" s="20"/>
      <c r="H235" s="20"/>
      <c r="I235" s="20"/>
      <c r="J235" s="20"/>
      <c r="K235" s="20"/>
    </row>
    <row r="236" spans="1:11" x14ac:dyDescent="0.25">
      <c r="A236" s="20"/>
      <c r="B236" s="20"/>
      <c r="C236" s="20"/>
      <c r="D236" s="20"/>
      <c r="E236" s="20"/>
      <c r="F236" s="20"/>
      <c r="G236" s="20"/>
      <c r="H236" s="20"/>
      <c r="I236" s="20"/>
      <c r="J236" s="20"/>
      <c r="K236" s="20"/>
    </row>
    <row r="237" spans="1:11" x14ac:dyDescent="0.25">
      <c r="A237" s="20"/>
      <c r="B237" s="20"/>
      <c r="C237" s="20"/>
      <c r="D237" s="20"/>
      <c r="E237" s="20"/>
      <c r="F237" s="20"/>
      <c r="G237" s="20"/>
      <c r="H237" s="20"/>
      <c r="I237" s="20"/>
      <c r="J237" s="20"/>
      <c r="K237" s="20"/>
    </row>
    <row r="238" spans="1:11" x14ac:dyDescent="0.25">
      <c r="A238" s="20"/>
      <c r="B238" s="20"/>
      <c r="C238" s="20"/>
      <c r="D238" s="20"/>
      <c r="E238" s="20"/>
      <c r="F238" s="20"/>
      <c r="G238" s="20"/>
      <c r="H238" s="20"/>
      <c r="I238" s="20"/>
      <c r="J238" s="20"/>
      <c r="K238" s="20"/>
    </row>
    <row r="239" spans="1:11" x14ac:dyDescent="0.25">
      <c r="A239" s="20"/>
      <c r="B239" s="20"/>
      <c r="C239" s="20"/>
      <c r="D239" s="20"/>
      <c r="E239" s="20"/>
      <c r="F239" s="20"/>
      <c r="G239" s="20"/>
      <c r="H239" s="20"/>
      <c r="I239" s="20"/>
      <c r="J239" s="20"/>
      <c r="K239" s="20"/>
    </row>
    <row r="240" spans="1:11" x14ac:dyDescent="0.25">
      <c r="A240" s="20"/>
      <c r="B240" s="20"/>
      <c r="C240" s="20"/>
      <c r="D240" s="20"/>
      <c r="E240" s="20"/>
      <c r="F240" s="20"/>
      <c r="G240" s="20"/>
      <c r="H240" s="20"/>
      <c r="I240" s="20"/>
      <c r="J240" s="20"/>
      <c r="K240" s="20"/>
    </row>
    <row r="241" spans="1:11" x14ac:dyDescent="0.25">
      <c r="A241" s="20"/>
      <c r="B241" s="20"/>
      <c r="C241" s="20"/>
      <c r="D241" s="20"/>
      <c r="E241" s="20"/>
      <c r="F241" s="20"/>
      <c r="G241" s="20"/>
      <c r="H241" s="20"/>
      <c r="I241" s="20"/>
      <c r="J241" s="20"/>
      <c r="K241" s="20"/>
    </row>
    <row r="242" spans="1:11" x14ac:dyDescent="0.25">
      <c r="A242" s="20"/>
      <c r="B242" s="20"/>
      <c r="C242" s="20"/>
      <c r="D242" s="20"/>
      <c r="E242" s="20"/>
      <c r="F242" s="20"/>
      <c r="G242" s="20"/>
      <c r="H242" s="20"/>
      <c r="I242" s="20"/>
      <c r="J242" s="20"/>
      <c r="K242" s="20"/>
    </row>
    <row r="243" spans="1:11" x14ac:dyDescent="0.25">
      <c r="A243" s="20"/>
      <c r="B243" s="20"/>
      <c r="C243" s="20"/>
      <c r="D243" s="20"/>
      <c r="E243" s="20"/>
      <c r="F243" s="20"/>
      <c r="G243" s="20"/>
      <c r="H243" s="20"/>
      <c r="I243" s="20"/>
      <c r="J243" s="20"/>
      <c r="K243" s="20"/>
    </row>
    <row r="244" spans="1:11" x14ac:dyDescent="0.25">
      <c r="A244" s="20"/>
      <c r="B244" s="20"/>
      <c r="C244" s="20"/>
      <c r="D244" s="20"/>
      <c r="E244" s="20"/>
      <c r="F244" s="20"/>
      <c r="G244" s="20"/>
      <c r="H244" s="20"/>
      <c r="I244" s="20"/>
      <c r="J244" s="20"/>
      <c r="K244" s="20"/>
    </row>
    <row r="245" spans="1:11" x14ac:dyDescent="0.25">
      <c r="A245" s="20"/>
      <c r="B245" s="20"/>
      <c r="C245" s="20"/>
      <c r="D245" s="20"/>
      <c r="E245" s="20"/>
      <c r="F245" s="20"/>
      <c r="G245" s="20"/>
      <c r="H245" s="20"/>
      <c r="I245" s="20"/>
      <c r="J245" s="20"/>
      <c r="K245" s="20"/>
    </row>
    <row r="246" spans="1:11" x14ac:dyDescent="0.25">
      <c r="A246" s="20"/>
      <c r="B246" s="20"/>
      <c r="C246" s="20"/>
      <c r="D246" s="20"/>
      <c r="E246" s="20"/>
      <c r="F246" s="20"/>
      <c r="G246" s="20"/>
      <c r="H246" s="20"/>
      <c r="I246" s="20"/>
      <c r="J246" s="20"/>
      <c r="K246" s="20"/>
    </row>
    <row r="247" spans="1:11" x14ac:dyDescent="0.25">
      <c r="A247" s="20"/>
      <c r="B247" s="20"/>
      <c r="C247" s="20"/>
      <c r="D247" s="20"/>
      <c r="E247" s="20"/>
      <c r="F247" s="20"/>
      <c r="G247" s="20"/>
      <c r="H247" s="20"/>
      <c r="I247" s="20"/>
      <c r="J247" s="20"/>
      <c r="K247" s="20"/>
    </row>
    <row r="248" spans="1:11" x14ac:dyDescent="0.25">
      <c r="A248" s="20"/>
      <c r="B248" s="20"/>
      <c r="C248" s="20"/>
      <c r="D248" s="20"/>
      <c r="E248" s="20"/>
      <c r="F248" s="20"/>
      <c r="G248" s="20"/>
      <c r="H248" s="20"/>
      <c r="I248" s="20"/>
      <c r="J248" s="20"/>
      <c r="K248" s="20"/>
    </row>
    <row r="249" spans="1:11" x14ac:dyDescent="0.25">
      <c r="A249" s="20"/>
      <c r="B249" s="20"/>
      <c r="C249" s="20"/>
      <c r="D249" s="20"/>
      <c r="E249" s="20"/>
      <c r="F249" s="20"/>
      <c r="G249" s="20"/>
      <c r="H249" s="20"/>
      <c r="I249" s="20"/>
      <c r="J249" s="20"/>
      <c r="K249" s="20"/>
    </row>
    <row r="250" spans="1:11" x14ac:dyDescent="0.25">
      <c r="A250" s="20"/>
      <c r="B250" s="20"/>
      <c r="C250" s="20"/>
      <c r="D250" s="20"/>
      <c r="E250" s="20"/>
      <c r="F250" s="20"/>
      <c r="G250" s="20"/>
      <c r="H250" s="20"/>
      <c r="I250" s="20"/>
      <c r="J250" s="20"/>
      <c r="K250" s="20"/>
    </row>
    <row r="251" spans="1:11" x14ac:dyDescent="0.25">
      <c r="A251" s="20"/>
      <c r="B251" s="20"/>
      <c r="C251" s="20"/>
      <c r="D251" s="20"/>
      <c r="E251" s="20"/>
      <c r="F251" s="20"/>
      <c r="G251" s="20"/>
      <c r="H251" s="20"/>
      <c r="I251" s="20"/>
      <c r="J251" s="20"/>
      <c r="K251" s="20"/>
    </row>
    <row r="252" spans="1:11" x14ac:dyDescent="0.25">
      <c r="A252" s="1"/>
      <c r="B252" s="1"/>
      <c r="C252" s="1"/>
      <c r="D252" s="1"/>
      <c r="E252" s="1"/>
      <c r="F252" s="1"/>
      <c r="G252" s="1"/>
      <c r="H252" s="1"/>
      <c r="I252" s="1"/>
      <c r="J252" s="1"/>
      <c r="K252" s="1"/>
    </row>
    <row r="253" spans="1:11" x14ac:dyDescent="0.25">
      <c r="A253" s="1"/>
      <c r="B253" s="1"/>
      <c r="C253" s="1"/>
      <c r="D253" s="1"/>
      <c r="E253" s="1"/>
      <c r="F253" s="1"/>
      <c r="G253" s="1"/>
      <c r="H253" s="1"/>
      <c r="I253" s="1"/>
      <c r="J253" s="1"/>
      <c r="K253" s="1"/>
    </row>
    <row r="254" spans="1:11" x14ac:dyDescent="0.25">
      <c r="A254" s="1"/>
      <c r="B254" s="1"/>
      <c r="C254" s="1"/>
      <c r="D254" s="1"/>
      <c r="E254" s="1"/>
      <c r="F254" s="1"/>
      <c r="G254" s="1"/>
      <c r="H254" s="1"/>
      <c r="I254" s="1"/>
      <c r="J254" s="1"/>
      <c r="K254" s="1"/>
    </row>
    <row r="255" spans="1:11" x14ac:dyDescent="0.25">
      <c r="A255" s="1"/>
      <c r="B255" s="1"/>
      <c r="C255" s="1"/>
      <c r="D255" s="1"/>
      <c r="E255" s="1"/>
      <c r="F255" s="1"/>
      <c r="G255" s="1"/>
      <c r="H255" s="1"/>
      <c r="I255" s="1"/>
      <c r="J255" s="1"/>
      <c r="K255" s="1"/>
    </row>
    <row r="256" spans="1:11" x14ac:dyDescent="0.25">
      <c r="A256" s="1"/>
      <c r="B256" s="1"/>
      <c r="C256" s="1"/>
      <c r="D256" s="1"/>
      <c r="E256" s="1"/>
      <c r="F256" s="1"/>
      <c r="G256" s="1"/>
      <c r="H256" s="1"/>
      <c r="I256" s="1"/>
      <c r="J256" s="1"/>
      <c r="K256" s="1"/>
    </row>
    <row r="257" spans="1:11" x14ac:dyDescent="0.25">
      <c r="A257" s="1"/>
      <c r="B257" s="1"/>
      <c r="C257" s="1"/>
      <c r="D257" s="1"/>
      <c r="E257" s="1"/>
      <c r="F257" s="1"/>
      <c r="G257" s="1"/>
      <c r="H257" s="1"/>
      <c r="I257" s="1"/>
      <c r="J257" s="1"/>
      <c r="K257" s="1"/>
    </row>
    <row r="258" spans="1:11" x14ac:dyDescent="0.25">
      <c r="A258" s="1"/>
      <c r="B258" s="1"/>
      <c r="C258" s="1"/>
      <c r="D258" s="1"/>
      <c r="E258" s="1"/>
      <c r="F258" s="1"/>
      <c r="G258" s="1"/>
      <c r="H258" s="1"/>
      <c r="I258" s="1"/>
      <c r="J258" s="1"/>
      <c r="K258" s="1"/>
    </row>
    <row r="259" spans="1:11" x14ac:dyDescent="0.25">
      <c r="A259" s="1"/>
      <c r="B259" s="1"/>
      <c r="C259" s="1"/>
      <c r="D259" s="1"/>
      <c r="E259" s="1"/>
      <c r="F259" s="1"/>
      <c r="G259" s="1"/>
      <c r="H259" s="1"/>
      <c r="I259" s="1"/>
      <c r="J259" s="1"/>
      <c r="K259" s="1"/>
    </row>
    <row r="260" spans="1:11" x14ac:dyDescent="0.25">
      <c r="A260" s="1"/>
      <c r="B260" s="1"/>
      <c r="C260" s="1"/>
      <c r="D260" s="1"/>
      <c r="E260" s="1"/>
      <c r="F260" s="1"/>
      <c r="G260" s="1"/>
      <c r="H260" s="1"/>
      <c r="I260" s="1"/>
      <c r="J260" s="1"/>
      <c r="K260" s="1"/>
    </row>
    <row r="261" spans="1:11" x14ac:dyDescent="0.25">
      <c r="A261" s="1"/>
      <c r="B261" s="1"/>
      <c r="C261" s="1"/>
      <c r="D261" s="1"/>
      <c r="E261" s="1"/>
      <c r="F261" s="1"/>
      <c r="G261" s="1"/>
      <c r="H261" s="1"/>
      <c r="I261" s="1"/>
      <c r="J261" s="1"/>
      <c r="K261" s="1"/>
    </row>
    <row r="262" spans="1:11" x14ac:dyDescent="0.25">
      <c r="A262" s="1"/>
      <c r="B262" s="1"/>
      <c r="C262" s="1"/>
      <c r="D262" s="1"/>
      <c r="E262" s="1"/>
      <c r="F262" s="1"/>
      <c r="G262" s="1"/>
      <c r="H262" s="1"/>
      <c r="I262" s="1"/>
      <c r="J262" s="1"/>
      <c r="K262" s="1"/>
    </row>
    <row r="263" spans="1:11" x14ac:dyDescent="0.25">
      <c r="A263" s="1"/>
      <c r="B263" s="1"/>
      <c r="C263" s="1"/>
      <c r="D263" s="1"/>
      <c r="E263" s="1"/>
      <c r="F263" s="1"/>
      <c r="G263" s="1"/>
      <c r="H263" s="1"/>
      <c r="I263" s="1"/>
      <c r="J263" s="1"/>
      <c r="K263" s="1"/>
    </row>
    <row r="264" spans="1:11" x14ac:dyDescent="0.25">
      <c r="A264" s="1"/>
      <c r="B264" s="1"/>
      <c r="C264" s="1"/>
      <c r="D264" s="1"/>
      <c r="E264" s="1"/>
      <c r="F264" s="1"/>
      <c r="G264" s="1"/>
      <c r="H264" s="1"/>
      <c r="I264" s="1"/>
      <c r="J264" s="1"/>
      <c r="K264" s="1"/>
    </row>
    <row r="265" spans="1:11" x14ac:dyDescent="0.25">
      <c r="A265" s="1"/>
      <c r="B265" s="1"/>
      <c r="C265" s="1"/>
      <c r="D265" s="1"/>
      <c r="E265" s="1"/>
      <c r="F265" s="1"/>
      <c r="G265" s="1"/>
      <c r="H265" s="1"/>
      <c r="I265" s="1"/>
      <c r="J265" s="1"/>
      <c r="K265" s="1"/>
    </row>
    <row r="266" spans="1:11" x14ac:dyDescent="0.25">
      <c r="A266" s="1"/>
      <c r="B266" s="1"/>
      <c r="C266" s="1"/>
      <c r="D266" s="1"/>
      <c r="E266" s="1"/>
      <c r="F266" s="1"/>
      <c r="G266" s="1"/>
      <c r="H266" s="1"/>
      <c r="I266" s="1"/>
      <c r="J266" s="1"/>
      <c r="K266" s="1"/>
    </row>
    <row r="267" spans="1:11" x14ac:dyDescent="0.25">
      <c r="A267" s="1"/>
      <c r="B267" s="1"/>
      <c r="C267" s="1"/>
      <c r="D267" s="1"/>
      <c r="E267" s="1"/>
      <c r="F267" s="1"/>
      <c r="G267" s="1"/>
      <c r="H267" s="1"/>
      <c r="I267" s="1"/>
      <c r="J267" s="1"/>
      <c r="K267" s="1"/>
    </row>
    <row r="268" spans="1:11" x14ac:dyDescent="0.25">
      <c r="A268" s="1"/>
      <c r="B268" s="1"/>
      <c r="C268" s="1"/>
      <c r="D268" s="1"/>
      <c r="E268" s="1"/>
      <c r="F268" s="1"/>
      <c r="G268" s="1"/>
      <c r="H268" s="1"/>
      <c r="I268" s="1"/>
      <c r="J268" s="1"/>
      <c r="K268" s="1"/>
    </row>
    <row r="269" spans="1:11" x14ac:dyDescent="0.25">
      <c r="A269" s="1"/>
      <c r="B269" s="1"/>
      <c r="C269" s="1"/>
      <c r="D269" s="1"/>
      <c r="E269" s="1"/>
      <c r="F269" s="1"/>
      <c r="G269" s="1"/>
      <c r="H269" s="1"/>
      <c r="I269" s="1"/>
      <c r="J269" s="1"/>
      <c r="K269" s="1"/>
    </row>
    <row r="270" spans="1:11" x14ac:dyDescent="0.25">
      <c r="A270" s="1"/>
      <c r="B270" s="1"/>
      <c r="C270" s="1"/>
      <c r="D270" s="1"/>
      <c r="E270" s="1"/>
      <c r="F270" s="1"/>
      <c r="G270" s="1"/>
      <c r="H270" s="1"/>
      <c r="I270" s="1"/>
      <c r="J270" s="1"/>
      <c r="K270" s="1"/>
    </row>
    <row r="271" spans="1:11" x14ac:dyDescent="0.25">
      <c r="A271" s="1"/>
      <c r="B271" s="1"/>
      <c r="C271" s="1"/>
      <c r="D271" s="1"/>
      <c r="E271" s="1"/>
      <c r="F271" s="1"/>
      <c r="G271" s="1"/>
      <c r="H271" s="1"/>
      <c r="I271" s="1"/>
      <c r="J271" s="1"/>
      <c r="K271" s="1"/>
    </row>
    <row r="272" spans="1:11" x14ac:dyDescent="0.25">
      <c r="A272" s="1"/>
      <c r="B272" s="1"/>
      <c r="C272" s="1"/>
      <c r="D272" s="1"/>
      <c r="E272" s="1"/>
      <c r="F272" s="1"/>
      <c r="G272" s="1"/>
      <c r="H272" s="1"/>
      <c r="I272" s="1"/>
      <c r="J272" s="1"/>
      <c r="K272" s="1"/>
    </row>
    <row r="273" spans="1:11" x14ac:dyDescent="0.25">
      <c r="A273" s="1"/>
      <c r="B273" s="1"/>
      <c r="C273" s="1"/>
      <c r="D273" s="1"/>
      <c r="E273" s="1"/>
      <c r="F273" s="1"/>
      <c r="G273" s="1"/>
      <c r="H273" s="1"/>
      <c r="I273" s="1"/>
      <c r="J273" s="1"/>
      <c r="K273" s="1"/>
    </row>
    <row r="274" spans="1:11" x14ac:dyDescent="0.25">
      <c r="A274" s="1"/>
      <c r="B274" s="1"/>
      <c r="C274" s="1"/>
      <c r="D274" s="1"/>
      <c r="E274" s="1"/>
      <c r="F274" s="1"/>
      <c r="G274" s="1"/>
      <c r="H274" s="1"/>
      <c r="I274" s="1"/>
      <c r="J274" s="1"/>
      <c r="K274" s="1"/>
    </row>
    <row r="275" spans="1:11" x14ac:dyDescent="0.25">
      <c r="A275" s="1"/>
      <c r="B275" s="1"/>
      <c r="C275" s="1"/>
      <c r="D275" s="1"/>
      <c r="E275" s="1"/>
      <c r="F275" s="1"/>
      <c r="G275" s="1"/>
      <c r="H275" s="1"/>
      <c r="I275" s="1"/>
      <c r="J275" s="1"/>
      <c r="K275" s="1"/>
    </row>
    <row r="276" spans="1:11" x14ac:dyDescent="0.25">
      <c r="A276" s="1"/>
      <c r="B276" s="1"/>
      <c r="C276" s="1"/>
      <c r="D276" s="1"/>
      <c r="E276" s="1"/>
      <c r="F276" s="1"/>
      <c r="G276" s="1"/>
      <c r="H276" s="1"/>
      <c r="I276" s="1"/>
      <c r="J276" s="1"/>
      <c r="K276" s="1"/>
    </row>
    <row r="277" spans="1:11" x14ac:dyDescent="0.25">
      <c r="A277" s="1"/>
      <c r="B277" s="1"/>
      <c r="C277" s="1"/>
      <c r="D277" s="1"/>
      <c r="E277" s="1"/>
      <c r="F277" s="1"/>
      <c r="G277" s="1"/>
      <c r="H277" s="1"/>
      <c r="I277" s="1"/>
      <c r="J277" s="1"/>
      <c r="K277" s="1"/>
    </row>
    <row r="278" spans="1:11" x14ac:dyDescent="0.25">
      <c r="A278" s="1"/>
      <c r="B278" s="1"/>
      <c r="C278" s="1"/>
      <c r="D278" s="1"/>
      <c r="E278" s="1"/>
      <c r="F278" s="1"/>
      <c r="G278" s="1"/>
      <c r="H278" s="1"/>
      <c r="I278" s="1"/>
      <c r="J278" s="1"/>
      <c r="K278" s="1"/>
    </row>
    <row r="279" spans="1:11" x14ac:dyDescent="0.25">
      <c r="A279" s="1"/>
      <c r="B279" s="1"/>
      <c r="C279" s="1"/>
      <c r="D279" s="1"/>
      <c r="E279" s="1"/>
      <c r="F279" s="1"/>
      <c r="G279" s="1"/>
      <c r="H279" s="1"/>
      <c r="I279" s="1"/>
      <c r="J279" s="1"/>
      <c r="K279" s="1"/>
    </row>
    <row r="280" spans="1:11" x14ac:dyDescent="0.25">
      <c r="A280" s="1"/>
      <c r="B280" s="1"/>
      <c r="C280" s="1"/>
      <c r="D280" s="1"/>
      <c r="E280" s="1"/>
      <c r="F280" s="1"/>
      <c r="G280" s="1"/>
      <c r="H280" s="1"/>
      <c r="I280" s="1"/>
      <c r="J280" s="1"/>
      <c r="K280" s="1"/>
    </row>
    <row r="281" spans="1:11" x14ac:dyDescent="0.25">
      <c r="A281" s="1"/>
      <c r="B281" s="1"/>
      <c r="C281" s="1"/>
      <c r="D281" s="1"/>
      <c r="E281" s="1"/>
      <c r="F281" s="1"/>
      <c r="G281" s="1"/>
      <c r="H281" s="1"/>
      <c r="I281" s="1"/>
      <c r="J281" s="1"/>
      <c r="K281" s="1"/>
    </row>
    <row r="282" spans="1:11" x14ac:dyDescent="0.25">
      <c r="A282" s="1"/>
      <c r="B282" s="1"/>
      <c r="C282" s="1"/>
      <c r="D282" s="1"/>
      <c r="E282" s="1"/>
      <c r="F282" s="1"/>
      <c r="G282" s="1"/>
      <c r="H282" s="1"/>
      <c r="I282" s="1"/>
      <c r="J282" s="1"/>
      <c r="K282" s="1"/>
    </row>
    <row r="283" spans="1:11" x14ac:dyDescent="0.25">
      <c r="A283" s="1"/>
      <c r="B283" s="1"/>
      <c r="C283" s="1"/>
      <c r="D283" s="1"/>
      <c r="E283" s="1"/>
      <c r="F283" s="1"/>
      <c r="G283" s="1"/>
      <c r="H283" s="1"/>
      <c r="I283" s="1"/>
      <c r="J283" s="1"/>
      <c r="K283" s="1"/>
    </row>
    <row r="284" spans="1:11" x14ac:dyDescent="0.25">
      <c r="A284" s="1"/>
      <c r="B284" s="1"/>
      <c r="C284" s="1"/>
      <c r="D284" s="1"/>
      <c r="E284" s="1"/>
      <c r="F284" s="1"/>
      <c r="G284" s="1"/>
      <c r="H284" s="1"/>
      <c r="I284" s="1"/>
      <c r="J284" s="1"/>
      <c r="K284" s="1"/>
    </row>
    <row r="285" spans="1:11" x14ac:dyDescent="0.25">
      <c r="A285" s="1"/>
      <c r="B285" s="1"/>
      <c r="C285" s="1"/>
      <c r="D285" s="1"/>
      <c r="E285" s="1"/>
      <c r="F285" s="1"/>
      <c r="G285" s="1"/>
      <c r="H285" s="1"/>
      <c r="I285" s="1"/>
      <c r="J285" s="1"/>
      <c r="K285" s="1"/>
    </row>
    <row r="286" spans="1:11" x14ac:dyDescent="0.25">
      <c r="A286" s="1"/>
      <c r="B286" s="1"/>
      <c r="C286" s="1"/>
      <c r="D286" s="1"/>
      <c r="E286" s="1"/>
      <c r="F286" s="1"/>
      <c r="G286" s="1"/>
      <c r="H286" s="1"/>
      <c r="I286" s="1"/>
      <c r="J286" s="1"/>
      <c r="K286" s="1"/>
    </row>
    <row r="287" spans="1:11" x14ac:dyDescent="0.25">
      <c r="A287" s="1"/>
      <c r="B287" s="1"/>
      <c r="C287" s="1"/>
      <c r="D287" s="1"/>
      <c r="E287" s="1"/>
      <c r="F287" s="1"/>
      <c r="G287" s="1"/>
      <c r="H287" s="1"/>
      <c r="I287" s="1"/>
      <c r="J287" s="1"/>
      <c r="K287" s="1"/>
    </row>
    <row r="288" spans="1:11" x14ac:dyDescent="0.25">
      <c r="A288" s="1"/>
      <c r="B288" s="1"/>
      <c r="C288" s="1"/>
      <c r="D288" s="1"/>
      <c r="E288" s="1"/>
      <c r="F288" s="1"/>
      <c r="G288" s="1"/>
      <c r="H288" s="1"/>
      <c r="I288" s="1"/>
      <c r="J288" s="1"/>
      <c r="K288" s="1"/>
    </row>
    <row r="289" spans="1:11" x14ac:dyDescent="0.25">
      <c r="A289" s="1"/>
      <c r="B289" s="1"/>
      <c r="C289" s="1"/>
      <c r="D289" s="1"/>
      <c r="E289" s="1"/>
      <c r="F289" s="1"/>
      <c r="G289" s="1"/>
      <c r="H289" s="1"/>
      <c r="I289" s="1"/>
      <c r="J289" s="1"/>
      <c r="K289" s="1"/>
    </row>
    <row r="290" spans="1:11" x14ac:dyDescent="0.25">
      <c r="A290" s="1"/>
      <c r="B290" s="1"/>
      <c r="C290" s="1"/>
      <c r="D290" s="1"/>
      <c r="E290" s="1"/>
      <c r="F290" s="1"/>
      <c r="G290" s="1"/>
      <c r="H290" s="1"/>
      <c r="I290" s="1"/>
      <c r="J290" s="1"/>
      <c r="K290" s="1"/>
    </row>
    <row r="291" spans="1:11" x14ac:dyDescent="0.25">
      <c r="A291" s="1"/>
      <c r="B291" s="1"/>
      <c r="C291" s="1"/>
      <c r="D291" s="1"/>
      <c r="E291" s="1"/>
      <c r="F291" s="1"/>
      <c r="G291" s="1"/>
      <c r="H291" s="1"/>
      <c r="I291" s="1"/>
      <c r="J291" s="1"/>
      <c r="K291" s="1"/>
    </row>
    <row r="292" spans="1:11" x14ac:dyDescent="0.25">
      <c r="A292" s="1"/>
      <c r="B292" s="1"/>
      <c r="C292" s="1"/>
      <c r="D292" s="1"/>
      <c r="E292" s="1"/>
      <c r="F292" s="1"/>
      <c r="G292" s="1"/>
      <c r="H292" s="1"/>
      <c r="I292" s="1"/>
      <c r="J292" s="1"/>
      <c r="K292" s="1"/>
    </row>
    <row r="293" spans="1:11" x14ac:dyDescent="0.25">
      <c r="A293" s="1"/>
      <c r="B293" s="1"/>
      <c r="C293" s="1"/>
      <c r="D293" s="1"/>
      <c r="E293" s="1"/>
      <c r="F293" s="1"/>
      <c r="G293" s="1"/>
      <c r="H293" s="1"/>
      <c r="I293" s="1"/>
      <c r="J293" s="1"/>
      <c r="K293" s="1"/>
    </row>
    <row r="294" spans="1:11" x14ac:dyDescent="0.25">
      <c r="A294" s="1"/>
      <c r="B294" s="1"/>
      <c r="C294" s="1"/>
      <c r="D294" s="1"/>
      <c r="E294" s="1"/>
      <c r="F294" s="1"/>
      <c r="G294" s="1"/>
      <c r="H294" s="1"/>
      <c r="I294" s="1"/>
      <c r="J294" s="1"/>
      <c r="K294" s="1"/>
    </row>
    <row r="295" spans="1:11" x14ac:dyDescent="0.25">
      <c r="A295" s="1"/>
      <c r="B295" s="1"/>
      <c r="C295" s="1"/>
      <c r="D295" s="1"/>
      <c r="E295" s="1"/>
      <c r="F295" s="1"/>
      <c r="G295" s="1"/>
      <c r="H295" s="1"/>
      <c r="I295" s="1"/>
      <c r="J295" s="1"/>
      <c r="K295" s="1"/>
    </row>
    <row r="296" spans="1:11" x14ac:dyDescent="0.25">
      <c r="A296" s="1"/>
      <c r="B296" s="1"/>
      <c r="C296" s="1"/>
      <c r="D296" s="1"/>
      <c r="E296" s="1"/>
      <c r="F296" s="1"/>
      <c r="G296" s="1"/>
      <c r="H296" s="1"/>
      <c r="I296" s="1"/>
      <c r="J296" s="1"/>
      <c r="K296" s="1"/>
    </row>
    <row r="297" spans="1:11" x14ac:dyDescent="0.25">
      <c r="A297" s="1"/>
      <c r="B297" s="1"/>
      <c r="C297" s="1"/>
      <c r="D297" s="1"/>
      <c r="E297" s="1"/>
      <c r="F297" s="1"/>
      <c r="G297" s="1"/>
      <c r="H297" s="1"/>
      <c r="I297" s="1"/>
      <c r="J297" s="1"/>
      <c r="K297" s="1"/>
    </row>
    <row r="298" spans="1:11" x14ac:dyDescent="0.25">
      <c r="A298" s="1"/>
      <c r="B298" s="1"/>
      <c r="C298" s="1"/>
      <c r="D298" s="1"/>
      <c r="E298" s="1"/>
      <c r="F298" s="1"/>
      <c r="G298" s="1"/>
      <c r="H298" s="1"/>
      <c r="I298" s="1"/>
      <c r="J298" s="1"/>
      <c r="K298" s="1"/>
    </row>
    <row r="299" spans="1:11" x14ac:dyDescent="0.25">
      <c r="A299" s="1"/>
      <c r="B299" s="1"/>
      <c r="C299" s="1"/>
      <c r="D299" s="1"/>
      <c r="E299" s="1"/>
      <c r="F299" s="1"/>
      <c r="G299" s="1"/>
      <c r="H299" s="1"/>
      <c r="I299" s="1"/>
      <c r="J299" s="1"/>
      <c r="K299" s="1"/>
    </row>
    <row r="300" spans="1:11" x14ac:dyDescent="0.25">
      <c r="A300" s="1"/>
      <c r="B300" s="1"/>
      <c r="C300" s="1"/>
      <c r="D300" s="1"/>
      <c r="E300" s="1"/>
      <c r="F300" s="1"/>
      <c r="G300" s="1"/>
      <c r="H300" s="1"/>
      <c r="I300" s="1"/>
      <c r="J300" s="1"/>
      <c r="K300" s="1"/>
    </row>
    <row r="301" spans="1:11" x14ac:dyDescent="0.25">
      <c r="A301" s="1"/>
      <c r="B301" s="1"/>
      <c r="C301" s="1"/>
      <c r="D301" s="1"/>
      <c r="E301" s="1"/>
      <c r="F301" s="1"/>
      <c r="G301" s="1"/>
      <c r="H301" s="1"/>
      <c r="I301" s="1"/>
      <c r="J301" s="1"/>
      <c r="K301" s="1"/>
    </row>
    <row r="302" spans="1:11" x14ac:dyDescent="0.25">
      <c r="A302" s="1"/>
      <c r="B302" s="1"/>
      <c r="C302" s="1"/>
      <c r="D302" s="1"/>
      <c r="E302" s="1"/>
      <c r="F302" s="1"/>
      <c r="G302" s="1"/>
      <c r="H302" s="1"/>
      <c r="I302" s="1"/>
      <c r="J302" s="1"/>
      <c r="K302" s="1"/>
    </row>
    <row r="303" spans="1:11" x14ac:dyDescent="0.25">
      <c r="A303" s="1"/>
      <c r="B303" s="1"/>
      <c r="C303" s="1"/>
      <c r="D303" s="1"/>
      <c r="E303" s="1"/>
      <c r="F303" s="1"/>
      <c r="G303" s="1"/>
      <c r="H303" s="1"/>
      <c r="I303" s="1"/>
      <c r="J303" s="1"/>
      <c r="K303" s="1"/>
    </row>
    <row r="304" spans="1:11" x14ac:dyDescent="0.25">
      <c r="A304" s="1"/>
      <c r="B304" s="1"/>
      <c r="C304" s="1"/>
      <c r="D304" s="1"/>
      <c r="E304" s="1"/>
      <c r="F304" s="1"/>
      <c r="G304" s="1"/>
      <c r="H304" s="1"/>
      <c r="I304" s="1"/>
      <c r="J304" s="1"/>
      <c r="K304" s="1"/>
    </row>
    <row r="305" spans="1:11" x14ac:dyDescent="0.25">
      <c r="A305" s="1"/>
      <c r="B305" s="1"/>
      <c r="C305" s="1"/>
      <c r="D305" s="1"/>
      <c r="E305" s="1"/>
      <c r="F305" s="1"/>
      <c r="G305" s="1"/>
      <c r="H305" s="1"/>
      <c r="I305" s="1"/>
      <c r="J305" s="1"/>
      <c r="K305" s="1"/>
    </row>
    <row r="306" spans="1:11" x14ac:dyDescent="0.25">
      <c r="A306" s="1"/>
      <c r="B306" s="1"/>
      <c r="C306" s="1"/>
      <c r="D306" s="1"/>
      <c r="E306" s="1"/>
      <c r="F306" s="1"/>
      <c r="G306" s="1"/>
      <c r="H306" s="1"/>
      <c r="I306" s="1"/>
      <c r="J306" s="1"/>
      <c r="K306" s="1"/>
    </row>
    <row r="307" spans="1:11" x14ac:dyDescent="0.25">
      <c r="A307" s="1"/>
      <c r="B307" s="1"/>
      <c r="C307" s="1"/>
      <c r="D307" s="1"/>
      <c r="E307" s="1"/>
      <c r="F307" s="1"/>
      <c r="G307" s="1"/>
      <c r="H307" s="1"/>
      <c r="I307" s="1"/>
      <c r="J307" s="1"/>
      <c r="K307" s="1"/>
    </row>
    <row r="308" spans="1:11" x14ac:dyDescent="0.25">
      <c r="A308" s="1"/>
      <c r="B308" s="1"/>
      <c r="C308" s="1"/>
      <c r="D308" s="1"/>
      <c r="E308" s="1"/>
      <c r="F308" s="1"/>
      <c r="G308" s="1"/>
      <c r="H308" s="1"/>
      <c r="I308" s="1"/>
      <c r="J308" s="1"/>
      <c r="K308" s="1"/>
    </row>
    <row r="309" spans="1:11" x14ac:dyDescent="0.25">
      <c r="A309" s="1"/>
      <c r="B309" s="1"/>
      <c r="C309" s="1"/>
      <c r="D309" s="1"/>
      <c r="E309" s="1"/>
      <c r="F309" s="1"/>
      <c r="G309" s="1"/>
      <c r="H309" s="1"/>
      <c r="I309" s="1"/>
      <c r="J309" s="1"/>
      <c r="K309" s="1"/>
    </row>
    <row r="310" spans="1:11" x14ac:dyDescent="0.25">
      <c r="A310" s="1"/>
      <c r="B310" s="1"/>
      <c r="C310" s="1"/>
      <c r="D310" s="1"/>
      <c r="E310" s="1"/>
      <c r="F310" s="1"/>
      <c r="G310" s="1"/>
      <c r="H310" s="1"/>
      <c r="I310" s="1"/>
      <c r="J310" s="1"/>
      <c r="K310" s="1"/>
    </row>
    <row r="311" spans="1:11" x14ac:dyDescent="0.25">
      <c r="A311" s="1"/>
      <c r="B311" s="1"/>
      <c r="C311" s="1"/>
      <c r="D311" s="1"/>
      <c r="E311" s="1"/>
      <c r="F311" s="1"/>
      <c r="G311" s="1"/>
      <c r="H311" s="1"/>
      <c r="I311" s="1"/>
      <c r="J311" s="1"/>
      <c r="K311" s="1"/>
    </row>
    <row r="312" spans="1:11" x14ac:dyDescent="0.25">
      <c r="A312" s="1"/>
      <c r="B312" s="1"/>
      <c r="C312" s="1"/>
      <c r="D312" s="1"/>
      <c r="E312" s="1"/>
      <c r="F312" s="1"/>
      <c r="G312" s="1"/>
      <c r="H312" s="1"/>
      <c r="I312" s="1"/>
      <c r="J312" s="1"/>
      <c r="K312" s="1"/>
    </row>
    <row r="313" spans="1:11" x14ac:dyDescent="0.25">
      <c r="A313" s="1"/>
      <c r="B313" s="1"/>
      <c r="C313" s="1"/>
      <c r="D313" s="1"/>
      <c r="E313" s="1"/>
      <c r="F313" s="1"/>
      <c r="G313" s="1"/>
      <c r="H313" s="1"/>
      <c r="I313" s="1"/>
      <c r="J313" s="1"/>
      <c r="K313" s="1"/>
    </row>
    <row r="314" spans="1:11" x14ac:dyDescent="0.25">
      <c r="A314" s="1"/>
      <c r="B314" s="1"/>
      <c r="C314" s="1"/>
      <c r="D314" s="1"/>
      <c r="E314" s="1"/>
      <c r="F314" s="1"/>
      <c r="G314" s="1"/>
      <c r="H314" s="1"/>
      <c r="I314" s="1"/>
      <c r="J314" s="1"/>
      <c r="K314" s="1"/>
    </row>
    <row r="315" spans="1:11" x14ac:dyDescent="0.25">
      <c r="A315" s="1"/>
      <c r="B315" s="1"/>
      <c r="C315" s="1"/>
      <c r="D315" s="1"/>
      <c r="E315" s="1"/>
      <c r="F315" s="1"/>
      <c r="G315" s="1"/>
      <c r="H315" s="1"/>
      <c r="I315" s="1"/>
      <c r="J315" s="1"/>
      <c r="K315" s="1"/>
    </row>
    <row r="316" spans="1:11" x14ac:dyDescent="0.25">
      <c r="A316" s="1"/>
      <c r="B316" s="1"/>
      <c r="C316" s="1"/>
      <c r="D316" s="1"/>
      <c r="E316" s="1"/>
      <c r="F316" s="1"/>
      <c r="G316" s="1"/>
      <c r="H316" s="1"/>
      <c r="I316" s="1"/>
      <c r="J316" s="1"/>
      <c r="K316" s="1"/>
    </row>
    <row r="317" spans="1:11" x14ac:dyDescent="0.25">
      <c r="A317" s="1"/>
      <c r="B317" s="1"/>
      <c r="C317" s="1"/>
      <c r="D317" s="1"/>
      <c r="E317" s="1"/>
      <c r="F317" s="1"/>
      <c r="G317" s="1"/>
      <c r="H317" s="1"/>
      <c r="I317" s="1"/>
      <c r="J317" s="1"/>
      <c r="K317" s="1"/>
    </row>
    <row r="318" spans="1:11" x14ac:dyDescent="0.25">
      <c r="A318" s="1"/>
      <c r="B318" s="1"/>
      <c r="C318" s="1"/>
      <c r="D318" s="1"/>
      <c r="E318" s="1"/>
      <c r="F318" s="1"/>
      <c r="G318" s="1"/>
      <c r="H318" s="1"/>
      <c r="I318" s="1"/>
      <c r="J318" s="1"/>
      <c r="K318" s="1"/>
    </row>
    <row r="319" spans="1:11" x14ac:dyDescent="0.25">
      <c r="A319" s="1"/>
      <c r="B319" s="1"/>
      <c r="C319" s="1"/>
      <c r="D319" s="1"/>
      <c r="E319" s="1"/>
      <c r="F319" s="1"/>
      <c r="G319" s="1"/>
      <c r="H319" s="1"/>
      <c r="I319" s="1"/>
      <c r="J319" s="1"/>
      <c r="K319" s="1"/>
    </row>
    <row r="320" spans="1:11" x14ac:dyDescent="0.25">
      <c r="A320" s="1"/>
      <c r="B320" s="1"/>
      <c r="C320" s="1"/>
      <c r="D320" s="1"/>
      <c r="E320" s="1"/>
      <c r="F320" s="1"/>
      <c r="G320" s="1"/>
      <c r="H320" s="1"/>
      <c r="I320" s="1"/>
      <c r="J320" s="1"/>
      <c r="K320" s="1"/>
    </row>
    <row r="321" spans="1:11" x14ac:dyDescent="0.25">
      <c r="A321" s="1"/>
      <c r="B321" s="1"/>
      <c r="C321" s="1"/>
      <c r="D321" s="1"/>
      <c r="E321" s="1"/>
      <c r="F321" s="1"/>
      <c r="G321" s="1"/>
      <c r="H321" s="1"/>
      <c r="I321" s="1"/>
      <c r="J321" s="1"/>
      <c r="K321" s="1"/>
    </row>
    <row r="322" spans="1:11" x14ac:dyDescent="0.25">
      <c r="A322" s="1"/>
      <c r="B322" s="1"/>
      <c r="C322" s="1"/>
      <c r="D322" s="1"/>
      <c r="E322" s="1"/>
      <c r="F322" s="1"/>
      <c r="G322" s="1"/>
      <c r="H322" s="1"/>
      <c r="I322" s="1"/>
      <c r="J322" s="1"/>
      <c r="K322" s="1"/>
    </row>
    <row r="323" spans="1:11" x14ac:dyDescent="0.25">
      <c r="A323" s="1"/>
      <c r="B323" s="1"/>
      <c r="C323" s="1"/>
      <c r="D323" s="1"/>
      <c r="E323" s="1"/>
      <c r="F323" s="1"/>
      <c r="G323" s="1"/>
      <c r="H323" s="1"/>
      <c r="I323" s="1"/>
      <c r="J323" s="1"/>
      <c r="K323" s="1"/>
    </row>
    <row r="324" spans="1:11" x14ac:dyDescent="0.25">
      <c r="A324" s="1"/>
      <c r="B324" s="1"/>
      <c r="C324" s="1"/>
      <c r="D324" s="1"/>
      <c r="E324" s="1"/>
      <c r="F324" s="1"/>
      <c r="G324" s="1"/>
      <c r="H324" s="1"/>
      <c r="I324" s="1"/>
      <c r="J324" s="1"/>
      <c r="K324" s="1"/>
    </row>
    <row r="325" spans="1:11" x14ac:dyDescent="0.25">
      <c r="A325" s="1"/>
      <c r="B325" s="1"/>
      <c r="C325" s="1"/>
      <c r="D325" s="1"/>
      <c r="E325" s="1"/>
      <c r="F325" s="1"/>
      <c r="G325" s="1"/>
      <c r="H325" s="1"/>
      <c r="I325" s="1"/>
      <c r="J325" s="1"/>
      <c r="K325" s="1"/>
    </row>
    <row r="326" spans="1:11" x14ac:dyDescent="0.25">
      <c r="A326" s="1"/>
      <c r="B326" s="1"/>
      <c r="C326" s="1"/>
      <c r="D326" s="1"/>
      <c r="E326" s="1"/>
      <c r="F326" s="1"/>
      <c r="G326" s="1"/>
      <c r="H326" s="1"/>
      <c r="I326" s="1"/>
      <c r="J326" s="1"/>
      <c r="K326" s="1"/>
    </row>
    <row r="327" spans="1:11" x14ac:dyDescent="0.25">
      <c r="A327" s="1"/>
      <c r="B327" s="1"/>
      <c r="C327" s="1"/>
      <c r="D327" s="1"/>
      <c r="E327" s="1"/>
      <c r="F327" s="1"/>
      <c r="G327" s="1"/>
      <c r="H327" s="1"/>
      <c r="I327" s="1"/>
      <c r="J327" s="1"/>
      <c r="K327" s="1"/>
    </row>
    <row r="328" spans="1:11" x14ac:dyDescent="0.25">
      <c r="A328" s="1"/>
      <c r="B328" s="1"/>
      <c r="C328" s="1"/>
      <c r="D328" s="1"/>
      <c r="E328" s="1"/>
      <c r="F328" s="1"/>
      <c r="G328" s="1"/>
      <c r="H328" s="1"/>
      <c r="I328" s="1"/>
      <c r="J328" s="1"/>
      <c r="K328" s="1"/>
    </row>
    <row r="329" spans="1:11" x14ac:dyDescent="0.25">
      <c r="A329" s="1"/>
      <c r="B329" s="1"/>
      <c r="C329" s="1"/>
      <c r="D329" s="1"/>
      <c r="E329" s="1"/>
      <c r="F329" s="1"/>
      <c r="G329" s="1"/>
      <c r="H329" s="1"/>
      <c r="I329" s="1"/>
      <c r="J329" s="1"/>
      <c r="K329" s="1"/>
    </row>
    <row r="330" spans="1:11" x14ac:dyDescent="0.25">
      <c r="A330" s="1"/>
      <c r="B330" s="1"/>
      <c r="C330" s="1"/>
      <c r="D330" s="1"/>
      <c r="E330" s="1"/>
      <c r="F330" s="1"/>
      <c r="G330" s="1"/>
      <c r="H330" s="1"/>
      <c r="I330" s="1"/>
      <c r="J330" s="1"/>
      <c r="K330" s="1"/>
    </row>
    <row r="331" spans="1:11" x14ac:dyDescent="0.25">
      <c r="A331" s="1"/>
      <c r="B331" s="1"/>
      <c r="C331" s="1"/>
      <c r="D331" s="1"/>
      <c r="E331" s="1"/>
      <c r="F331" s="1"/>
      <c r="G331" s="1"/>
      <c r="H331" s="1"/>
      <c r="I331" s="1"/>
      <c r="J331" s="1"/>
      <c r="K331" s="1"/>
    </row>
    <row r="332" spans="1:11" x14ac:dyDescent="0.25">
      <c r="A332" s="1"/>
      <c r="B332" s="1"/>
      <c r="C332" s="1"/>
      <c r="D332" s="1"/>
      <c r="E332" s="1"/>
      <c r="F332" s="1"/>
      <c r="G332" s="1"/>
      <c r="H332" s="1"/>
      <c r="I332" s="1"/>
      <c r="J332" s="1"/>
      <c r="K332" s="1"/>
    </row>
    <row r="333" spans="1:11" x14ac:dyDescent="0.25">
      <c r="A333" s="1"/>
      <c r="B333" s="1"/>
      <c r="C333" s="1"/>
      <c r="D333" s="1"/>
      <c r="E333" s="1"/>
      <c r="F333" s="1"/>
      <c r="G333" s="1"/>
      <c r="H333" s="1"/>
      <c r="I333" s="1"/>
      <c r="J333" s="1"/>
      <c r="K333" s="1"/>
    </row>
    <row r="334" spans="1:11" x14ac:dyDescent="0.25">
      <c r="A334" s="1"/>
      <c r="B334" s="1"/>
      <c r="C334" s="1"/>
      <c r="D334" s="1"/>
      <c r="E334" s="1"/>
      <c r="F334" s="1"/>
      <c r="G334" s="1"/>
      <c r="H334" s="1"/>
      <c r="I334" s="1"/>
      <c r="J334" s="1"/>
      <c r="K334" s="1"/>
    </row>
    <row r="335" spans="1:11" x14ac:dyDescent="0.25">
      <c r="A335" s="1"/>
      <c r="B335" s="1"/>
      <c r="C335" s="1"/>
      <c r="D335" s="1"/>
      <c r="E335" s="1"/>
      <c r="F335" s="1"/>
      <c r="G335" s="1"/>
      <c r="H335" s="1"/>
      <c r="I335" s="1"/>
      <c r="J335" s="1"/>
      <c r="K335" s="1"/>
    </row>
    <row r="336" spans="1:11" x14ac:dyDescent="0.25">
      <c r="A336" s="1"/>
      <c r="B336" s="1"/>
      <c r="C336" s="1"/>
      <c r="D336" s="1"/>
      <c r="E336" s="1"/>
      <c r="F336" s="1"/>
      <c r="G336" s="1"/>
      <c r="H336" s="1"/>
      <c r="I336" s="1"/>
      <c r="J336" s="1"/>
      <c r="K336" s="1"/>
    </row>
    <row r="337" spans="1:11" x14ac:dyDescent="0.25">
      <c r="A337" s="1"/>
      <c r="B337" s="1"/>
      <c r="C337" s="1"/>
      <c r="D337" s="1"/>
      <c r="E337" s="1"/>
      <c r="F337" s="1"/>
      <c r="G337" s="1"/>
      <c r="H337" s="1"/>
      <c r="I337" s="1"/>
      <c r="J337" s="1"/>
      <c r="K337" s="1"/>
    </row>
    <row r="338" spans="1:11" x14ac:dyDescent="0.25">
      <c r="A338" s="1"/>
      <c r="B338" s="1"/>
      <c r="C338" s="1"/>
      <c r="D338" s="1"/>
      <c r="E338" s="1"/>
      <c r="F338" s="1"/>
      <c r="G338" s="1"/>
      <c r="H338" s="1"/>
      <c r="I338" s="1"/>
      <c r="J338" s="1"/>
      <c r="K338" s="1"/>
    </row>
    <row r="339" spans="1:11" x14ac:dyDescent="0.25">
      <c r="A339" s="1"/>
      <c r="B339" s="1"/>
      <c r="C339" s="1"/>
      <c r="D339" s="1"/>
      <c r="E339" s="1"/>
      <c r="F339" s="1"/>
      <c r="G339" s="1"/>
      <c r="H339" s="1"/>
      <c r="I339" s="1"/>
      <c r="J339" s="1"/>
      <c r="K339" s="1"/>
    </row>
    <row r="340" spans="1:11" x14ac:dyDescent="0.25">
      <c r="A340" s="1"/>
      <c r="B340" s="1"/>
      <c r="C340" s="1"/>
      <c r="D340" s="1"/>
      <c r="E340" s="1"/>
      <c r="F340" s="1"/>
      <c r="G340" s="1"/>
      <c r="H340" s="1"/>
      <c r="I340" s="1"/>
      <c r="J340" s="1"/>
      <c r="K340" s="1"/>
    </row>
    <row r="341" spans="1:11" x14ac:dyDescent="0.25">
      <c r="A341" s="1"/>
      <c r="B341" s="1"/>
      <c r="C341" s="1"/>
      <c r="D341" s="1"/>
      <c r="E341" s="1"/>
      <c r="F341" s="1"/>
      <c r="G341" s="1"/>
      <c r="H341" s="1"/>
      <c r="I341" s="1"/>
      <c r="J341" s="1"/>
      <c r="K341" s="1"/>
    </row>
    <row r="342" spans="1:11" x14ac:dyDescent="0.25">
      <c r="A342" s="1"/>
      <c r="B342" s="1"/>
      <c r="C342" s="1"/>
      <c r="D342" s="1"/>
      <c r="E342" s="1"/>
      <c r="F342" s="1"/>
      <c r="G342" s="1"/>
      <c r="H342" s="1"/>
      <c r="I342" s="1"/>
      <c r="J342" s="1"/>
      <c r="K342" s="1"/>
    </row>
    <row r="343" spans="1:11" x14ac:dyDescent="0.25">
      <c r="A343" s="1"/>
      <c r="B343" s="1"/>
      <c r="C343" s="1"/>
      <c r="D343" s="1"/>
      <c r="E343" s="1"/>
      <c r="F343" s="1"/>
      <c r="G343" s="1"/>
      <c r="H343" s="1"/>
      <c r="I343" s="1"/>
      <c r="J343" s="1"/>
      <c r="K343" s="1"/>
    </row>
    <row r="344" spans="1:11" x14ac:dyDescent="0.25">
      <c r="A344" s="1"/>
      <c r="B344" s="1"/>
      <c r="C344" s="1"/>
      <c r="D344" s="1"/>
      <c r="E344" s="1"/>
      <c r="F344" s="1"/>
      <c r="G344" s="1"/>
      <c r="H344" s="1"/>
      <c r="I344" s="1"/>
      <c r="J344" s="1"/>
      <c r="K344" s="1"/>
    </row>
    <row r="345" spans="1:11" x14ac:dyDescent="0.25">
      <c r="A345" s="1"/>
      <c r="B345" s="1"/>
      <c r="C345" s="1"/>
      <c r="D345" s="1"/>
      <c r="E345" s="1"/>
      <c r="F345" s="1"/>
      <c r="G345" s="1"/>
      <c r="H345" s="1"/>
      <c r="I345" s="1"/>
      <c r="J345" s="1"/>
      <c r="K345" s="1"/>
    </row>
    <row r="346" spans="1:11" x14ac:dyDescent="0.25">
      <c r="A346" s="1"/>
      <c r="B346" s="1"/>
      <c r="C346" s="1"/>
      <c r="D346" s="1"/>
      <c r="E346" s="1"/>
      <c r="F346" s="1"/>
      <c r="G346" s="1"/>
      <c r="H346" s="1"/>
      <c r="I346" s="1"/>
      <c r="J346" s="1"/>
      <c r="K346" s="1"/>
    </row>
    <row r="347" spans="1:11" x14ac:dyDescent="0.25">
      <c r="A347" s="1"/>
      <c r="B347" s="1"/>
      <c r="C347" s="1"/>
      <c r="D347" s="1"/>
      <c r="E347" s="1"/>
      <c r="F347" s="1"/>
      <c r="G347" s="1"/>
      <c r="H347" s="1"/>
      <c r="I347" s="1"/>
      <c r="J347" s="1"/>
      <c r="K347" s="1"/>
    </row>
    <row r="348" spans="1:11" x14ac:dyDescent="0.25">
      <c r="A348" s="1"/>
      <c r="B348" s="1"/>
      <c r="C348" s="1"/>
      <c r="D348" s="1"/>
      <c r="E348" s="1"/>
      <c r="F348" s="1"/>
      <c r="G348" s="1"/>
      <c r="H348" s="1"/>
      <c r="I348" s="1"/>
      <c r="J348" s="1"/>
      <c r="K348" s="1"/>
    </row>
    <row r="349" spans="1:11" x14ac:dyDescent="0.25">
      <c r="A349" s="1"/>
      <c r="B349" s="1"/>
      <c r="C349" s="1"/>
      <c r="D349" s="1"/>
      <c r="E349" s="1"/>
      <c r="F349" s="1"/>
      <c r="G349" s="1"/>
      <c r="H349" s="1"/>
      <c r="I349" s="1"/>
      <c r="J349" s="1"/>
      <c r="K349" s="1"/>
    </row>
    <row r="350" spans="1:11" x14ac:dyDescent="0.25">
      <c r="A350" s="1"/>
      <c r="B350" s="1"/>
      <c r="C350" s="1"/>
      <c r="D350" s="1"/>
      <c r="E350" s="1"/>
      <c r="F350" s="1"/>
      <c r="G350" s="1"/>
      <c r="H350" s="1"/>
      <c r="I350" s="1"/>
      <c r="J350" s="1"/>
      <c r="K350" s="1"/>
    </row>
    <row r="351" spans="1:11" x14ac:dyDescent="0.25">
      <c r="A351" s="1"/>
      <c r="B351" s="1"/>
      <c r="C351" s="1"/>
      <c r="D351" s="1"/>
      <c r="E351" s="1"/>
      <c r="F351" s="1"/>
      <c r="G351" s="1"/>
      <c r="H351" s="1"/>
      <c r="I351" s="1"/>
      <c r="J351" s="1"/>
      <c r="K351" s="1"/>
    </row>
    <row r="352" spans="1:11" x14ac:dyDescent="0.25">
      <c r="A352" s="1"/>
      <c r="B352" s="1"/>
      <c r="C352" s="1"/>
      <c r="D352" s="1"/>
      <c r="E352" s="1"/>
      <c r="F352" s="1"/>
      <c r="G352" s="1"/>
      <c r="H352" s="1"/>
      <c r="I352" s="1"/>
      <c r="J352" s="1"/>
      <c r="K352" s="1"/>
    </row>
    <row r="353" spans="1:11" x14ac:dyDescent="0.25">
      <c r="A353" s="1"/>
      <c r="B353" s="1"/>
      <c r="C353" s="1"/>
      <c r="D353" s="1"/>
      <c r="E353" s="1"/>
      <c r="F353" s="1"/>
      <c r="G353" s="1"/>
      <c r="H353" s="1"/>
      <c r="I353" s="1"/>
      <c r="J353" s="1"/>
      <c r="K353" s="1"/>
    </row>
    <row r="354" spans="1:11" x14ac:dyDescent="0.25">
      <c r="A354" s="1"/>
      <c r="B354" s="1"/>
      <c r="C354" s="1"/>
      <c r="D354" s="1"/>
      <c r="E354" s="1"/>
      <c r="F354" s="1"/>
      <c r="G354" s="1"/>
      <c r="H354" s="1"/>
      <c r="I354" s="1"/>
      <c r="J354" s="1"/>
      <c r="K354" s="1"/>
    </row>
    <row r="355" spans="1:11" x14ac:dyDescent="0.25">
      <c r="A355" s="1"/>
      <c r="B355" s="1"/>
      <c r="C355" s="1"/>
      <c r="D355" s="1"/>
      <c r="E355" s="1"/>
      <c r="F355" s="1"/>
      <c r="G355" s="1"/>
      <c r="H355" s="1"/>
      <c r="I355" s="1"/>
      <c r="J355" s="1"/>
      <c r="K355" s="1"/>
    </row>
    <row r="356" spans="1:11" x14ac:dyDescent="0.25">
      <c r="A356" s="1"/>
      <c r="B356" s="1"/>
      <c r="C356" s="1"/>
      <c r="D356" s="1"/>
      <c r="E356" s="1"/>
      <c r="F356" s="1"/>
      <c r="G356" s="1"/>
      <c r="H356" s="1"/>
      <c r="I356" s="1"/>
      <c r="J356" s="1"/>
      <c r="K356" s="1"/>
    </row>
    <row r="357" spans="1:11" x14ac:dyDescent="0.25">
      <c r="A357" s="1"/>
      <c r="B357" s="1"/>
      <c r="C357" s="1"/>
      <c r="D357" s="1"/>
      <c r="E357" s="1"/>
      <c r="F357" s="1"/>
      <c r="G357" s="1"/>
      <c r="H357" s="1"/>
      <c r="I357" s="1"/>
      <c r="J357" s="1"/>
      <c r="K357" s="1"/>
    </row>
    <row r="358" spans="1:11" x14ac:dyDescent="0.25">
      <c r="A358" s="1"/>
      <c r="B358" s="1"/>
      <c r="C358" s="1"/>
      <c r="D358" s="1"/>
      <c r="E358" s="1"/>
      <c r="F358" s="1"/>
      <c r="G358" s="1"/>
      <c r="H358" s="1"/>
      <c r="I358" s="1"/>
      <c r="J358" s="1"/>
      <c r="K358" s="1"/>
    </row>
    <row r="359" spans="1:11" x14ac:dyDescent="0.25">
      <c r="A359" s="1"/>
      <c r="B359" s="1"/>
      <c r="C359" s="1"/>
      <c r="D359" s="1"/>
      <c r="E359" s="1"/>
      <c r="F359" s="1"/>
      <c r="G359" s="1"/>
      <c r="H359" s="1"/>
      <c r="I359" s="1"/>
      <c r="J359" s="1"/>
      <c r="K359" s="1"/>
    </row>
    <row r="360" spans="1:11" x14ac:dyDescent="0.25">
      <c r="A360" s="1"/>
      <c r="B360" s="1"/>
      <c r="C360" s="1"/>
      <c r="D360" s="1"/>
      <c r="E360" s="1"/>
      <c r="F360" s="1"/>
      <c r="G360" s="1"/>
      <c r="H360" s="1"/>
      <c r="I360" s="1"/>
      <c r="J360" s="1"/>
      <c r="K360" s="1"/>
    </row>
    <row r="361" spans="1:11" x14ac:dyDescent="0.25">
      <c r="A361" s="1"/>
      <c r="B361" s="1"/>
      <c r="C361" s="1"/>
      <c r="D361" s="1"/>
      <c r="E361" s="1"/>
      <c r="F361" s="1"/>
      <c r="G361" s="1"/>
      <c r="H361" s="1"/>
      <c r="I361" s="1"/>
      <c r="J361" s="1"/>
      <c r="K361" s="1"/>
    </row>
    <row r="362" spans="1:11" x14ac:dyDescent="0.25">
      <c r="A362" s="1"/>
      <c r="B362" s="1"/>
      <c r="C362" s="1"/>
      <c r="D362" s="1"/>
      <c r="E362" s="1"/>
      <c r="F362" s="1"/>
      <c r="G362" s="1"/>
      <c r="H362" s="1"/>
      <c r="I362" s="1"/>
      <c r="J362" s="1"/>
      <c r="K362" s="1"/>
    </row>
    <row r="363" spans="1:11" x14ac:dyDescent="0.25">
      <c r="A363" s="1"/>
      <c r="B363" s="1"/>
      <c r="C363" s="1"/>
      <c r="D363" s="1"/>
      <c r="E363" s="1"/>
      <c r="F363" s="1"/>
      <c r="G363" s="1"/>
      <c r="H363" s="1"/>
      <c r="I363" s="1"/>
      <c r="J363" s="1"/>
      <c r="K363" s="1"/>
    </row>
    <row r="364" spans="1:11" x14ac:dyDescent="0.25">
      <c r="A364" s="1"/>
      <c r="B364" s="1"/>
      <c r="C364" s="1"/>
      <c r="D364" s="1"/>
      <c r="E364" s="1"/>
      <c r="F364" s="1"/>
      <c r="G364" s="1"/>
      <c r="H364" s="1"/>
      <c r="I364" s="1"/>
      <c r="J364" s="1"/>
      <c r="K364" s="1"/>
    </row>
    <row r="365" spans="1:11" x14ac:dyDescent="0.25">
      <c r="A365" s="1"/>
      <c r="B365" s="1"/>
      <c r="C365" s="1"/>
      <c r="D365" s="1"/>
      <c r="E365" s="1"/>
      <c r="F365" s="1"/>
      <c r="G365" s="1"/>
      <c r="H365" s="1"/>
      <c r="I365" s="1"/>
      <c r="J365" s="1"/>
      <c r="K365" s="1"/>
    </row>
    <row r="366" spans="1:11" x14ac:dyDescent="0.25">
      <c r="A366" s="1"/>
      <c r="B366" s="1"/>
      <c r="C366" s="1"/>
      <c r="D366" s="1"/>
      <c r="E366" s="1"/>
      <c r="F366" s="1"/>
      <c r="G366" s="1"/>
      <c r="H366" s="1"/>
      <c r="I366" s="1"/>
      <c r="J366" s="1"/>
      <c r="K366" s="1"/>
    </row>
    <row r="367" spans="1:11" x14ac:dyDescent="0.25">
      <c r="A367" s="1"/>
      <c r="B367" s="1"/>
      <c r="C367" s="1"/>
      <c r="D367" s="1"/>
      <c r="E367" s="1"/>
      <c r="F367" s="1"/>
      <c r="G367" s="1"/>
      <c r="H367" s="1"/>
      <c r="I367" s="1"/>
      <c r="J367" s="1"/>
      <c r="K367" s="1"/>
    </row>
    <row r="368" spans="1:11" x14ac:dyDescent="0.25">
      <c r="A368" s="1"/>
      <c r="B368" s="1"/>
      <c r="C368" s="1"/>
      <c r="D368" s="1"/>
      <c r="E368" s="1"/>
      <c r="F368" s="1"/>
      <c r="G368" s="1"/>
      <c r="H368" s="1"/>
      <c r="I368" s="1"/>
      <c r="J368" s="1"/>
      <c r="K368" s="1"/>
    </row>
    <row r="369" spans="1:11" x14ac:dyDescent="0.25">
      <c r="A369" s="1"/>
      <c r="B369" s="1"/>
      <c r="C369" s="1"/>
      <c r="D369" s="1"/>
      <c r="E369" s="1"/>
      <c r="F369" s="1"/>
      <c r="G369" s="1"/>
      <c r="H369" s="1"/>
      <c r="I369" s="1"/>
      <c r="J369" s="1"/>
      <c r="K369" s="1"/>
    </row>
    <row r="370" spans="1:11" x14ac:dyDescent="0.25">
      <c r="A370" s="1"/>
      <c r="B370" s="1"/>
      <c r="C370" s="1"/>
      <c r="D370" s="1"/>
      <c r="E370" s="1"/>
      <c r="F370" s="1"/>
      <c r="G370" s="1"/>
      <c r="H370" s="1"/>
      <c r="I370" s="1"/>
      <c r="J370" s="1"/>
      <c r="K370" s="1"/>
    </row>
    <row r="371" spans="1:11" x14ac:dyDescent="0.25">
      <c r="A371" s="1"/>
      <c r="B371" s="1"/>
      <c r="C371" s="1"/>
      <c r="D371" s="1"/>
      <c r="E371" s="1"/>
      <c r="F371" s="1"/>
      <c r="G371" s="1"/>
      <c r="H371" s="1"/>
      <c r="I371" s="1"/>
      <c r="J371" s="1"/>
      <c r="K371" s="1"/>
    </row>
    <row r="372" spans="1:11" x14ac:dyDescent="0.25">
      <c r="A372" s="1"/>
      <c r="B372" s="1"/>
      <c r="C372" s="1"/>
      <c r="D372" s="1"/>
      <c r="E372" s="1"/>
      <c r="F372" s="1"/>
      <c r="G372" s="1"/>
      <c r="H372" s="1"/>
      <c r="I372" s="1"/>
      <c r="J372" s="1"/>
      <c r="K372" s="1"/>
    </row>
    <row r="373" spans="1:11" x14ac:dyDescent="0.25">
      <c r="A373" s="1"/>
      <c r="B373" s="1"/>
      <c r="C373" s="1"/>
      <c r="D373" s="1"/>
      <c r="E373" s="1"/>
      <c r="F373" s="1"/>
      <c r="G373" s="1"/>
      <c r="H373" s="1"/>
      <c r="I373" s="1"/>
      <c r="J373" s="1"/>
      <c r="K373" s="1"/>
    </row>
    <row r="374" spans="1:11" x14ac:dyDescent="0.25">
      <c r="A374" s="1"/>
      <c r="B374" s="1"/>
      <c r="C374" s="1"/>
      <c r="D374" s="1"/>
      <c r="E374" s="1"/>
      <c r="F374" s="1"/>
      <c r="G374" s="1"/>
      <c r="H374" s="1"/>
      <c r="I374" s="1"/>
      <c r="J374" s="1"/>
      <c r="K374" s="1"/>
    </row>
    <row r="375" spans="1:11" x14ac:dyDescent="0.25">
      <c r="A375" s="1"/>
      <c r="B375" s="1"/>
      <c r="C375" s="1"/>
      <c r="D375" s="1"/>
      <c r="E375" s="1"/>
      <c r="F375" s="1"/>
      <c r="G375" s="1"/>
      <c r="H375" s="1"/>
      <c r="I375" s="1"/>
      <c r="J375" s="1"/>
      <c r="K375" s="1"/>
    </row>
    <row r="376" spans="1:11" x14ac:dyDescent="0.25">
      <c r="A376" s="1"/>
      <c r="B376" s="1"/>
      <c r="C376" s="1"/>
      <c r="D376" s="1"/>
      <c r="E376" s="1"/>
      <c r="F376" s="1"/>
      <c r="G376" s="1"/>
      <c r="H376" s="1"/>
      <c r="I376" s="1"/>
      <c r="J376" s="1"/>
      <c r="K376" s="1"/>
    </row>
    <row r="377" spans="1:11" x14ac:dyDescent="0.25">
      <c r="A377" s="1"/>
      <c r="B377" s="1"/>
      <c r="C377" s="1"/>
      <c r="D377" s="1"/>
      <c r="E377" s="1"/>
      <c r="F377" s="1"/>
      <c r="G377" s="1"/>
      <c r="H377" s="1"/>
      <c r="I377" s="1"/>
      <c r="J377" s="1"/>
      <c r="K377" s="1"/>
    </row>
    <row r="378" spans="1:11" x14ac:dyDescent="0.25">
      <c r="A378" s="1"/>
      <c r="B378" s="1"/>
      <c r="C378" s="1"/>
      <c r="D378" s="1"/>
      <c r="E378" s="1"/>
      <c r="F378" s="1"/>
      <c r="G378" s="1"/>
      <c r="H378" s="1"/>
      <c r="I378" s="1"/>
      <c r="J378" s="1"/>
      <c r="K378" s="1"/>
    </row>
    <row r="379" spans="1:11" x14ac:dyDescent="0.25">
      <c r="A379" s="1"/>
      <c r="B379" s="1"/>
      <c r="C379" s="1"/>
      <c r="D379" s="1"/>
      <c r="E379" s="1"/>
      <c r="F379" s="1"/>
      <c r="G379" s="1"/>
      <c r="H379" s="1"/>
      <c r="I379" s="1"/>
      <c r="J379" s="1"/>
      <c r="K379" s="1"/>
    </row>
    <row r="380" spans="1:11" x14ac:dyDescent="0.25">
      <c r="A380" s="1"/>
      <c r="B380" s="1"/>
      <c r="C380" s="1"/>
      <c r="D380" s="1"/>
      <c r="E380" s="1"/>
      <c r="F380" s="1"/>
      <c r="G380" s="1"/>
      <c r="H380" s="1"/>
      <c r="I380" s="1"/>
      <c r="J380" s="1"/>
      <c r="K380" s="1"/>
    </row>
    <row r="381" spans="1:11" x14ac:dyDescent="0.25">
      <c r="A381" s="1"/>
      <c r="B381" s="1"/>
      <c r="C381" s="1"/>
      <c r="D381" s="1"/>
      <c r="E381" s="1"/>
      <c r="F381" s="1"/>
      <c r="G381" s="1"/>
      <c r="H381" s="1"/>
      <c r="I381" s="1"/>
      <c r="J381" s="1"/>
      <c r="K381" s="1"/>
    </row>
    <row r="382" spans="1:11" x14ac:dyDescent="0.25">
      <c r="A382" s="1"/>
      <c r="B382" s="1"/>
      <c r="C382" s="1"/>
      <c r="D382" s="1"/>
      <c r="E382" s="1"/>
      <c r="F382" s="1"/>
      <c r="G382" s="1"/>
      <c r="H382" s="1"/>
      <c r="I382" s="1"/>
      <c r="J382" s="1"/>
      <c r="K382" s="1"/>
    </row>
    <row r="383" spans="1:11" x14ac:dyDescent="0.25">
      <c r="A383" s="1"/>
      <c r="B383" s="1"/>
      <c r="C383" s="1"/>
      <c r="D383" s="1"/>
      <c r="E383" s="1"/>
      <c r="F383" s="1"/>
      <c r="G383" s="1"/>
      <c r="H383" s="1"/>
      <c r="I383" s="1"/>
      <c r="J383" s="1"/>
      <c r="K383" s="1"/>
    </row>
    <row r="384" spans="1:11" x14ac:dyDescent="0.25">
      <c r="A384" s="1"/>
      <c r="B384" s="1"/>
      <c r="C384" s="1"/>
      <c r="D384" s="1"/>
      <c r="E384" s="1"/>
      <c r="F384" s="1"/>
      <c r="G384" s="1"/>
      <c r="H384" s="1"/>
      <c r="I384" s="1"/>
      <c r="J384" s="1"/>
      <c r="K384" s="1"/>
    </row>
    <row r="385" spans="1:11" x14ac:dyDescent="0.25">
      <c r="A385" s="1"/>
      <c r="B385" s="1"/>
      <c r="C385" s="1"/>
      <c r="D385" s="1"/>
      <c r="E385" s="1"/>
      <c r="F385" s="1"/>
      <c r="G385" s="1"/>
      <c r="H385" s="1"/>
      <c r="I385" s="1"/>
      <c r="J385" s="1"/>
      <c r="K385" s="1"/>
    </row>
    <row r="386" spans="1:11" x14ac:dyDescent="0.25">
      <c r="A386" s="1"/>
      <c r="B386" s="1"/>
      <c r="C386" s="1"/>
      <c r="D386" s="1"/>
      <c r="E386" s="1"/>
      <c r="F386" s="1"/>
      <c r="G386" s="1"/>
      <c r="H386" s="1"/>
      <c r="I386" s="1"/>
      <c r="J386" s="1"/>
      <c r="K386" s="1"/>
    </row>
    <row r="387" spans="1:11" x14ac:dyDescent="0.25">
      <c r="A387" s="1"/>
      <c r="B387" s="1"/>
      <c r="C387" s="1"/>
      <c r="D387" s="1"/>
      <c r="E387" s="1"/>
      <c r="F387" s="1"/>
      <c r="G387" s="1"/>
      <c r="H387" s="1"/>
      <c r="I387" s="1"/>
      <c r="J387" s="1"/>
      <c r="K387" s="1"/>
    </row>
    <row r="388" spans="1:11" x14ac:dyDescent="0.25">
      <c r="A388" s="1"/>
      <c r="B388" s="1"/>
      <c r="C388" s="1"/>
      <c r="D388" s="1"/>
      <c r="E388" s="1"/>
      <c r="F388" s="1"/>
      <c r="G388" s="1"/>
      <c r="H388" s="1"/>
      <c r="I388" s="1"/>
      <c r="J388" s="1"/>
      <c r="K388" s="1"/>
    </row>
    <row r="389" spans="1:11" x14ac:dyDescent="0.25">
      <c r="A389" s="1"/>
      <c r="B389" s="1"/>
      <c r="C389" s="1"/>
      <c r="D389" s="1"/>
      <c r="E389" s="1"/>
      <c r="F389" s="1"/>
      <c r="G389" s="1"/>
      <c r="H389" s="1"/>
      <c r="I389" s="1"/>
      <c r="J389" s="1"/>
      <c r="K389" s="1"/>
    </row>
    <row r="390" spans="1:11" x14ac:dyDescent="0.25">
      <c r="A390" s="1"/>
      <c r="B390" s="1"/>
      <c r="C390" s="1"/>
      <c r="D390" s="1"/>
      <c r="E390" s="1"/>
      <c r="F390" s="1"/>
      <c r="G390" s="1"/>
      <c r="H390" s="1"/>
      <c r="I390" s="1"/>
      <c r="J390" s="1"/>
      <c r="K390" s="1"/>
    </row>
    <row r="391" spans="1:11" x14ac:dyDescent="0.25">
      <c r="A391" s="1"/>
      <c r="B391" s="1"/>
      <c r="C391" s="1"/>
      <c r="D391" s="1"/>
      <c r="E391" s="1"/>
      <c r="F391" s="1"/>
      <c r="G391" s="1"/>
      <c r="H391" s="1"/>
      <c r="I391" s="1"/>
      <c r="J391" s="1"/>
      <c r="K391" s="1"/>
    </row>
    <row r="392" spans="1:11" x14ac:dyDescent="0.25">
      <c r="A392" s="1"/>
      <c r="B392" s="1"/>
      <c r="C392" s="1"/>
      <c r="D392" s="1"/>
      <c r="E392" s="1"/>
      <c r="F392" s="1"/>
      <c r="G392" s="1"/>
      <c r="H392" s="1"/>
      <c r="I392" s="1"/>
      <c r="J392" s="1"/>
      <c r="K392" s="1"/>
    </row>
    <row r="393" spans="1:11" x14ac:dyDescent="0.25">
      <c r="A393" s="1"/>
      <c r="B393" s="1"/>
      <c r="C393" s="1"/>
      <c r="D393" s="1"/>
      <c r="E393" s="1"/>
      <c r="F393" s="1"/>
      <c r="G393" s="1"/>
      <c r="H393" s="1"/>
      <c r="I393" s="1"/>
      <c r="J393" s="1"/>
      <c r="K393" s="1"/>
    </row>
    <row r="394" spans="1:11" x14ac:dyDescent="0.25">
      <c r="A394" s="1"/>
      <c r="B394" s="1"/>
      <c r="C394" s="1"/>
      <c r="D394" s="1"/>
      <c r="E394" s="1"/>
      <c r="F394" s="1"/>
      <c r="G394" s="1"/>
      <c r="H394" s="1"/>
      <c r="I394" s="1"/>
      <c r="J394" s="1"/>
      <c r="K394" s="1"/>
    </row>
    <row r="395" spans="1:11" x14ac:dyDescent="0.25">
      <c r="A395" s="1"/>
      <c r="B395" s="1"/>
      <c r="C395" s="1"/>
      <c r="D395" s="1"/>
      <c r="E395" s="1"/>
      <c r="F395" s="1"/>
      <c r="G395" s="1"/>
      <c r="H395" s="1"/>
      <c r="I395" s="1"/>
      <c r="J395" s="1"/>
      <c r="K395" s="1"/>
    </row>
    <row r="396" spans="1:11" x14ac:dyDescent="0.25">
      <c r="A396" s="1"/>
      <c r="B396" s="1"/>
      <c r="C396" s="1"/>
      <c r="D396" s="1"/>
      <c r="E396" s="1"/>
      <c r="F396" s="1"/>
      <c r="G396" s="1"/>
      <c r="H396" s="1"/>
      <c r="I396" s="1"/>
      <c r="J396" s="1"/>
      <c r="K396" s="1"/>
    </row>
    <row r="397" spans="1:11" x14ac:dyDescent="0.25">
      <c r="A397" s="1"/>
      <c r="B397" s="1"/>
      <c r="C397" s="1"/>
      <c r="D397" s="1"/>
      <c r="E397" s="1"/>
      <c r="F397" s="1"/>
      <c r="G397" s="1"/>
      <c r="H397" s="1"/>
      <c r="I397" s="1"/>
      <c r="J397" s="1"/>
      <c r="K397" s="1"/>
    </row>
    <row r="398" spans="1:11" x14ac:dyDescent="0.25">
      <c r="A398" s="1"/>
      <c r="B398" s="1"/>
      <c r="C398" s="1"/>
      <c r="D398" s="1"/>
      <c r="E398" s="1"/>
      <c r="F398" s="1"/>
      <c r="G398" s="1"/>
      <c r="H398" s="1"/>
      <c r="I398" s="1"/>
      <c r="J398" s="1"/>
      <c r="K398" s="1"/>
    </row>
    <row r="399" spans="1:11" x14ac:dyDescent="0.25">
      <c r="A399" s="1"/>
      <c r="B399" s="1"/>
      <c r="C399" s="1"/>
      <c r="D399" s="1"/>
      <c r="E399" s="1"/>
      <c r="F399" s="1"/>
      <c r="G399" s="1"/>
      <c r="H399" s="1"/>
      <c r="I399" s="1"/>
      <c r="J399" s="1"/>
      <c r="K399" s="1"/>
    </row>
    <row r="400" spans="1:11" x14ac:dyDescent="0.25">
      <c r="A400" s="1"/>
      <c r="B400" s="1"/>
      <c r="C400" s="1"/>
      <c r="D400" s="1"/>
      <c r="E400" s="1"/>
      <c r="F400" s="1"/>
      <c r="G400" s="1"/>
      <c r="H400" s="1"/>
      <c r="I400" s="1"/>
      <c r="J400" s="1"/>
      <c r="K400" s="1"/>
    </row>
    <row r="401" spans="1:11" x14ac:dyDescent="0.25">
      <c r="A401" s="1"/>
      <c r="B401" s="1"/>
      <c r="C401" s="1"/>
      <c r="D401" s="1"/>
      <c r="E401" s="1"/>
      <c r="F401" s="1"/>
      <c r="G401" s="1"/>
      <c r="H401" s="1"/>
      <c r="I401" s="1"/>
      <c r="J401" s="1"/>
      <c r="K401" s="1"/>
    </row>
    <row r="402" spans="1:11" x14ac:dyDescent="0.25">
      <c r="A402" s="1"/>
      <c r="B402" s="1"/>
      <c r="C402" s="1"/>
      <c r="D402" s="1"/>
      <c r="E402" s="1"/>
      <c r="F402" s="1"/>
      <c r="G402" s="1"/>
      <c r="H402" s="1"/>
      <c r="I402" s="1"/>
      <c r="J402" s="1"/>
      <c r="K402" s="1"/>
    </row>
    <row r="403" spans="1:11" x14ac:dyDescent="0.25">
      <c r="A403" s="1"/>
      <c r="B403" s="1"/>
      <c r="C403" s="1"/>
      <c r="D403" s="1"/>
      <c r="E403" s="1"/>
      <c r="F403" s="1"/>
      <c r="G403" s="1"/>
      <c r="H403" s="1"/>
      <c r="I403" s="1"/>
      <c r="J403" s="1"/>
      <c r="K403" s="1"/>
    </row>
    <row r="404" spans="1:11" x14ac:dyDescent="0.25">
      <c r="A404" s="1"/>
      <c r="B404" s="1"/>
      <c r="C404" s="1"/>
      <c r="D404" s="1"/>
      <c r="E404" s="1"/>
      <c r="F404" s="1"/>
      <c r="G404" s="1"/>
      <c r="H404" s="1"/>
      <c r="I404" s="1"/>
      <c r="J404" s="1"/>
      <c r="K404" s="1"/>
    </row>
    <row r="405" spans="1:11" x14ac:dyDescent="0.25">
      <c r="A405" s="1"/>
      <c r="B405" s="1"/>
      <c r="C405" s="1"/>
      <c r="D405" s="1"/>
      <c r="E405" s="1"/>
      <c r="F405" s="1"/>
      <c r="G405" s="1"/>
      <c r="H405" s="1"/>
      <c r="I405" s="1"/>
      <c r="J405" s="1"/>
      <c r="K405" s="1"/>
    </row>
    <row r="406" spans="1:11" x14ac:dyDescent="0.25">
      <c r="A406" s="1"/>
      <c r="B406" s="1"/>
      <c r="C406" s="1"/>
      <c r="D406" s="1"/>
      <c r="E406" s="1"/>
      <c r="F406" s="1"/>
      <c r="G406" s="1"/>
      <c r="H406" s="1"/>
      <c r="I406" s="1"/>
      <c r="J406" s="1"/>
      <c r="K406" s="1"/>
    </row>
    <row r="407" spans="1:11" x14ac:dyDescent="0.25">
      <c r="A407" s="1"/>
      <c r="B407" s="1"/>
      <c r="C407" s="1"/>
      <c r="D407" s="1"/>
      <c r="E407" s="1"/>
      <c r="F407" s="1"/>
      <c r="G407" s="1"/>
      <c r="H407" s="1"/>
      <c r="I407" s="1"/>
      <c r="J407" s="1"/>
      <c r="K407" s="1"/>
    </row>
    <row r="408" spans="1:11" x14ac:dyDescent="0.25">
      <c r="A408" s="1"/>
      <c r="B408" s="1"/>
      <c r="C408" s="1"/>
      <c r="D408" s="1"/>
      <c r="E408" s="1"/>
      <c r="F408" s="1"/>
      <c r="G408" s="1"/>
      <c r="H408" s="1"/>
      <c r="I408" s="1"/>
      <c r="J408" s="1"/>
      <c r="K408" s="1"/>
    </row>
    <row r="409" spans="1:11" x14ac:dyDescent="0.25">
      <c r="A409" s="1"/>
      <c r="B409" s="1"/>
      <c r="C409" s="1"/>
      <c r="D409" s="1"/>
      <c r="E409" s="1"/>
      <c r="F409" s="1"/>
      <c r="G409" s="1"/>
      <c r="H409" s="1"/>
      <c r="I409" s="1"/>
      <c r="J409" s="1"/>
      <c r="K409" s="1"/>
    </row>
    <row r="410" spans="1:11" x14ac:dyDescent="0.25">
      <c r="A410" s="1"/>
      <c r="B410" s="1"/>
      <c r="C410" s="1"/>
      <c r="D410" s="1"/>
      <c r="E410" s="1"/>
      <c r="F410" s="1"/>
      <c r="G410" s="1"/>
      <c r="H410" s="1"/>
      <c r="I410" s="1"/>
      <c r="J410" s="1"/>
      <c r="K410" s="1"/>
    </row>
    <row r="411" spans="1:11" x14ac:dyDescent="0.25">
      <c r="A411" s="1"/>
      <c r="B411" s="1"/>
      <c r="C411" s="1"/>
      <c r="D411" s="1"/>
      <c r="E411" s="1"/>
      <c r="F411" s="1"/>
      <c r="G411" s="1"/>
      <c r="H411" s="1"/>
      <c r="I411" s="1"/>
      <c r="J411" s="1"/>
      <c r="K411" s="1"/>
    </row>
    <row r="412" spans="1:11" x14ac:dyDescent="0.25">
      <c r="A412" s="1"/>
      <c r="B412" s="1"/>
      <c r="C412" s="1"/>
      <c r="D412" s="1"/>
      <c r="E412" s="1"/>
      <c r="F412" s="1"/>
      <c r="G412" s="1"/>
      <c r="H412" s="1"/>
      <c r="I412" s="1"/>
      <c r="J412" s="1"/>
      <c r="K412" s="1"/>
    </row>
    <row r="413" spans="1:11" x14ac:dyDescent="0.25">
      <c r="A413" s="1"/>
      <c r="B413" s="1"/>
      <c r="C413" s="1"/>
      <c r="D413" s="1"/>
      <c r="E413" s="1"/>
      <c r="F413" s="1"/>
      <c r="G413" s="1"/>
      <c r="H413" s="1"/>
      <c r="I413" s="1"/>
      <c r="J413" s="1"/>
      <c r="K413" s="1"/>
    </row>
    <row r="414" spans="1:11" x14ac:dyDescent="0.25">
      <c r="A414" s="1"/>
      <c r="B414" s="1"/>
      <c r="C414" s="1"/>
      <c r="D414" s="1"/>
      <c r="E414" s="1"/>
      <c r="F414" s="1"/>
      <c r="G414" s="1"/>
      <c r="H414" s="1"/>
      <c r="I414" s="1"/>
      <c r="J414" s="1"/>
      <c r="K414" s="1"/>
    </row>
    <row r="415" spans="1:11" x14ac:dyDescent="0.25">
      <c r="A415" s="1"/>
      <c r="B415" s="1"/>
      <c r="C415" s="1"/>
      <c r="D415" s="1"/>
      <c r="E415" s="1"/>
      <c r="F415" s="1"/>
      <c r="G415" s="1"/>
      <c r="H415" s="1"/>
      <c r="I415" s="1"/>
      <c r="J415" s="1"/>
      <c r="K415" s="1"/>
    </row>
    <row r="416" spans="1:11" x14ac:dyDescent="0.25">
      <c r="A416" s="1"/>
      <c r="B416" s="1"/>
      <c r="C416" s="1"/>
      <c r="D416" s="1"/>
      <c r="E416" s="1"/>
      <c r="F416" s="1"/>
      <c r="G416" s="1"/>
      <c r="H416" s="1"/>
      <c r="I416" s="1"/>
      <c r="J416" s="1"/>
      <c r="K416" s="1"/>
    </row>
    <row r="417" spans="1:11" x14ac:dyDescent="0.25">
      <c r="A417" s="1"/>
      <c r="B417" s="1"/>
      <c r="C417" s="1"/>
      <c r="D417" s="1"/>
      <c r="E417" s="1"/>
      <c r="F417" s="1"/>
      <c r="G417" s="1"/>
      <c r="H417" s="1"/>
      <c r="I417" s="1"/>
      <c r="J417" s="1"/>
      <c r="K417" s="1"/>
    </row>
    <row r="418" spans="1:11" x14ac:dyDescent="0.25">
      <c r="A418" s="1"/>
      <c r="B418" s="1"/>
      <c r="C418" s="1"/>
      <c r="D418" s="1"/>
      <c r="E418" s="1"/>
      <c r="F418" s="1"/>
      <c r="G418" s="1"/>
      <c r="H418" s="1"/>
      <c r="I418" s="1"/>
      <c r="J418" s="1"/>
      <c r="K418" s="1"/>
    </row>
    <row r="419" spans="1:11" x14ac:dyDescent="0.25">
      <c r="A419" s="1"/>
      <c r="B419" s="1"/>
      <c r="C419" s="1"/>
      <c r="D419" s="1"/>
      <c r="E419" s="1"/>
      <c r="F419" s="1"/>
      <c r="G419" s="1"/>
      <c r="H419" s="1"/>
      <c r="I419" s="1"/>
      <c r="J419" s="1"/>
      <c r="K419" s="1"/>
    </row>
    <row r="420" spans="1:11" x14ac:dyDescent="0.25">
      <c r="A420" s="1"/>
      <c r="B420" s="1"/>
      <c r="C420" s="1"/>
      <c r="D420" s="1"/>
      <c r="E420" s="1"/>
      <c r="F420" s="1"/>
      <c r="G420" s="1"/>
      <c r="H420" s="1"/>
      <c r="I420" s="1"/>
      <c r="J420" s="1"/>
      <c r="K420" s="1"/>
    </row>
    <row r="421" spans="1:11" x14ac:dyDescent="0.25">
      <c r="A421" s="1"/>
      <c r="B421" s="1"/>
      <c r="C421" s="1"/>
      <c r="D421" s="1"/>
      <c r="E421" s="1"/>
      <c r="F421" s="1"/>
      <c r="G421" s="1"/>
      <c r="H421" s="1"/>
      <c r="I421" s="1"/>
      <c r="J421" s="1"/>
      <c r="K421" s="1"/>
    </row>
    <row r="422" spans="1:11" x14ac:dyDescent="0.25">
      <c r="A422" s="1"/>
      <c r="B422" s="1"/>
      <c r="C422" s="1"/>
      <c r="D422" s="1"/>
      <c r="E422" s="1"/>
      <c r="F422" s="1"/>
      <c r="G422" s="1"/>
      <c r="H422" s="1"/>
      <c r="I422" s="1"/>
      <c r="J422" s="1"/>
      <c r="K422" s="1"/>
    </row>
    <row r="423" spans="1:11" x14ac:dyDescent="0.25">
      <c r="A423" s="1"/>
      <c r="B423" s="1"/>
      <c r="C423" s="1"/>
      <c r="D423" s="1"/>
      <c r="E423" s="1"/>
      <c r="F423" s="1"/>
      <c r="G423" s="1"/>
      <c r="H423" s="1"/>
      <c r="I423" s="1"/>
      <c r="J423" s="1"/>
      <c r="K423" s="1"/>
    </row>
    <row r="424" spans="1:11" x14ac:dyDescent="0.25">
      <c r="A424" s="1"/>
      <c r="B424" s="1"/>
      <c r="C424" s="1"/>
      <c r="D424" s="1"/>
      <c r="E424" s="1"/>
      <c r="F424" s="1"/>
      <c r="G424" s="1"/>
      <c r="H424" s="1"/>
      <c r="I424" s="1"/>
      <c r="J424" s="1"/>
      <c r="K424" s="1"/>
    </row>
    <row r="425" spans="1:11" x14ac:dyDescent="0.25">
      <c r="A425" s="1"/>
      <c r="B425" s="1"/>
      <c r="C425" s="1"/>
      <c r="D425" s="1"/>
      <c r="E425" s="1"/>
      <c r="F425" s="1"/>
      <c r="G425" s="1"/>
      <c r="H425" s="1"/>
      <c r="I425" s="1"/>
      <c r="J425" s="1"/>
      <c r="K425" s="1"/>
    </row>
    <row r="426" spans="1:11" x14ac:dyDescent="0.25">
      <c r="A426" s="1"/>
      <c r="B426" s="1"/>
      <c r="C426" s="1"/>
      <c r="D426" s="1"/>
      <c r="E426" s="1"/>
      <c r="F426" s="1"/>
      <c r="G426" s="1"/>
      <c r="H426" s="1"/>
      <c r="I426" s="1"/>
      <c r="J426" s="1"/>
      <c r="K426" s="1"/>
    </row>
    <row r="427" spans="1:11" x14ac:dyDescent="0.25">
      <c r="A427" s="1"/>
      <c r="B427" s="1"/>
      <c r="C427" s="1"/>
      <c r="D427" s="1"/>
      <c r="E427" s="1"/>
      <c r="F427" s="1"/>
      <c r="G427" s="1"/>
      <c r="H427" s="1"/>
      <c r="I427" s="1"/>
      <c r="J427" s="1"/>
      <c r="K427" s="1"/>
    </row>
    <row r="428" spans="1:11" x14ac:dyDescent="0.25">
      <c r="A428" s="1"/>
      <c r="B428" s="1"/>
      <c r="C428" s="1"/>
      <c r="D428" s="1"/>
      <c r="E428" s="1"/>
      <c r="F428" s="1"/>
      <c r="G428" s="1"/>
      <c r="H428" s="1"/>
      <c r="I428" s="1"/>
      <c r="J428" s="1"/>
      <c r="K428" s="1"/>
    </row>
    <row r="429" spans="1:11" x14ac:dyDescent="0.25">
      <c r="A429" s="1"/>
      <c r="B429" s="1"/>
      <c r="C429" s="1"/>
      <c r="D429" s="1"/>
      <c r="E429" s="1"/>
      <c r="F429" s="1"/>
      <c r="G429" s="1"/>
      <c r="H429" s="1"/>
      <c r="I429" s="1"/>
      <c r="J429" s="1"/>
      <c r="K429" s="1"/>
    </row>
    <row r="430" spans="1:11" x14ac:dyDescent="0.25">
      <c r="A430" s="1"/>
      <c r="B430" s="1"/>
      <c r="C430" s="1"/>
      <c r="D430" s="1"/>
      <c r="E430" s="1"/>
      <c r="F430" s="1"/>
      <c r="G430" s="1"/>
      <c r="H430" s="1"/>
      <c r="I430" s="1"/>
      <c r="J430" s="1"/>
      <c r="K430" s="1"/>
    </row>
    <row r="431" spans="1:11" x14ac:dyDescent="0.25">
      <c r="A431" s="1"/>
      <c r="B431" s="1"/>
      <c r="C431" s="1"/>
      <c r="D431" s="1"/>
      <c r="E431" s="1"/>
      <c r="F431" s="1"/>
      <c r="G431" s="1"/>
      <c r="H431" s="1"/>
      <c r="I431" s="1"/>
      <c r="J431" s="1"/>
      <c r="K431" s="1"/>
    </row>
    <row r="432" spans="1:11" x14ac:dyDescent="0.25">
      <c r="A432" s="1"/>
      <c r="B432" s="1"/>
      <c r="C432" s="1"/>
      <c r="D432" s="1"/>
      <c r="E432" s="1"/>
      <c r="F432" s="1"/>
      <c r="G432" s="1"/>
      <c r="H432" s="1"/>
      <c r="I432" s="1"/>
      <c r="J432" s="1"/>
      <c r="K432" s="1"/>
    </row>
    <row r="433" spans="1:11" x14ac:dyDescent="0.25">
      <c r="A433" s="1"/>
      <c r="B433" s="1"/>
      <c r="C433" s="1"/>
      <c r="D433" s="1"/>
      <c r="E433" s="1"/>
      <c r="F433" s="1"/>
      <c r="G433" s="1"/>
      <c r="H433" s="1"/>
      <c r="I433" s="1"/>
      <c r="J433" s="1"/>
      <c r="K433" s="1"/>
    </row>
    <row r="434" spans="1:11" x14ac:dyDescent="0.25">
      <c r="A434" s="1"/>
      <c r="B434" s="1"/>
      <c r="C434" s="1"/>
      <c r="D434" s="1"/>
      <c r="E434" s="1"/>
      <c r="F434" s="1"/>
      <c r="G434" s="1"/>
      <c r="H434" s="1"/>
      <c r="I434" s="1"/>
      <c r="J434" s="1"/>
      <c r="K434" s="1"/>
    </row>
    <row r="435" spans="1:11" x14ac:dyDescent="0.25">
      <c r="A435" s="1"/>
      <c r="B435" s="1"/>
      <c r="C435" s="1"/>
      <c r="D435" s="1"/>
      <c r="E435" s="1"/>
      <c r="F435" s="1"/>
      <c r="G435" s="1"/>
      <c r="H435" s="1"/>
      <c r="I435" s="1"/>
      <c r="J435" s="1"/>
      <c r="K435" s="1"/>
    </row>
    <row r="436" spans="1:11" x14ac:dyDescent="0.25">
      <c r="A436" s="1"/>
      <c r="B436" s="1"/>
      <c r="C436" s="1"/>
      <c r="D436" s="1"/>
      <c r="E436" s="1"/>
      <c r="F436" s="1"/>
      <c r="G436" s="1"/>
      <c r="H436" s="1"/>
      <c r="I436" s="1"/>
      <c r="J436" s="1"/>
      <c r="K436" s="1"/>
    </row>
    <row r="437" spans="1:11" x14ac:dyDescent="0.25">
      <c r="A437" s="1"/>
      <c r="B437" s="1"/>
      <c r="C437" s="1"/>
      <c r="D437" s="1"/>
      <c r="E437" s="1"/>
      <c r="F437" s="1"/>
      <c r="G437" s="1"/>
      <c r="H437" s="1"/>
      <c r="I437" s="1"/>
      <c r="J437" s="1"/>
      <c r="K437" s="1"/>
    </row>
    <row r="438" spans="1:11" x14ac:dyDescent="0.25">
      <c r="A438" s="1"/>
      <c r="B438" s="1"/>
      <c r="C438" s="1"/>
      <c r="D438" s="1"/>
      <c r="E438" s="1"/>
      <c r="F438" s="1"/>
      <c r="G438" s="1"/>
      <c r="H438" s="1"/>
      <c r="I438" s="1"/>
      <c r="J438" s="1"/>
      <c r="K438" s="1"/>
    </row>
    <row r="439" spans="1:11" x14ac:dyDescent="0.25">
      <c r="A439" s="1"/>
      <c r="B439" s="1"/>
      <c r="C439" s="1"/>
      <c r="D439" s="1"/>
      <c r="E439" s="1"/>
      <c r="F439" s="1"/>
      <c r="G439" s="1"/>
      <c r="H439" s="1"/>
      <c r="I439" s="1"/>
      <c r="J439" s="1"/>
      <c r="K439" s="1"/>
    </row>
    <row r="440" spans="1:11" x14ac:dyDescent="0.25">
      <c r="A440" s="1"/>
      <c r="B440" s="1"/>
      <c r="C440" s="1"/>
      <c r="D440" s="1"/>
      <c r="E440" s="1"/>
      <c r="F440" s="1"/>
      <c r="G440" s="1"/>
      <c r="H440" s="1"/>
      <c r="I440" s="1"/>
      <c r="J440" s="1"/>
      <c r="K440" s="1"/>
    </row>
    <row r="441" spans="1:11" x14ac:dyDescent="0.25">
      <c r="A441" s="1"/>
      <c r="B441" s="1"/>
      <c r="C441" s="1"/>
      <c r="D441" s="1"/>
      <c r="E441" s="1"/>
      <c r="F441" s="1"/>
      <c r="G441" s="1"/>
      <c r="H441" s="1"/>
      <c r="I441" s="1"/>
      <c r="J441" s="1"/>
      <c r="K441" s="1"/>
    </row>
    <row r="442" spans="1:11" x14ac:dyDescent="0.25">
      <c r="A442" s="1"/>
      <c r="B442" s="1"/>
      <c r="C442" s="1"/>
      <c r="D442" s="1"/>
      <c r="E442" s="1"/>
      <c r="F442" s="1"/>
      <c r="G442" s="1"/>
      <c r="H442" s="1"/>
      <c r="I442" s="1"/>
      <c r="J442" s="1"/>
      <c r="K442" s="1"/>
    </row>
    <row r="443" spans="1:11" x14ac:dyDescent="0.25">
      <c r="A443" s="1"/>
      <c r="B443" s="1"/>
      <c r="C443" s="1"/>
      <c r="D443" s="1"/>
      <c r="E443" s="1"/>
      <c r="F443" s="1"/>
      <c r="G443" s="1"/>
      <c r="H443" s="1"/>
      <c r="I443" s="1"/>
      <c r="J443" s="1"/>
      <c r="K443" s="1"/>
    </row>
    <row r="444" spans="1:11" x14ac:dyDescent="0.25">
      <c r="A444" s="1"/>
      <c r="B444" s="1"/>
      <c r="C444" s="1"/>
      <c r="D444" s="1"/>
      <c r="E444" s="1"/>
      <c r="F444" s="1"/>
      <c r="G444" s="1"/>
      <c r="H444" s="1"/>
      <c r="I444" s="1"/>
      <c r="J444" s="1"/>
      <c r="K444" s="1"/>
    </row>
    <row r="445" spans="1:11" x14ac:dyDescent="0.25">
      <c r="A445" s="1"/>
      <c r="B445" s="1"/>
      <c r="C445" s="1"/>
      <c r="D445" s="1"/>
      <c r="E445" s="1"/>
      <c r="F445" s="1"/>
      <c r="G445" s="1"/>
      <c r="H445" s="1"/>
      <c r="I445" s="1"/>
      <c r="J445" s="1"/>
      <c r="K445" s="1"/>
    </row>
    <row r="446" spans="1:11" x14ac:dyDescent="0.25">
      <c r="A446" s="1"/>
      <c r="B446" s="1"/>
      <c r="C446" s="1"/>
      <c r="D446" s="1"/>
      <c r="E446" s="1"/>
      <c r="F446" s="1"/>
      <c r="G446" s="1"/>
      <c r="H446" s="1"/>
      <c r="I446" s="1"/>
      <c r="J446" s="1"/>
      <c r="K446" s="1"/>
    </row>
    <row r="447" spans="1:11" x14ac:dyDescent="0.25">
      <c r="A447" s="1"/>
      <c r="B447" s="1"/>
      <c r="C447" s="1"/>
      <c r="D447" s="1"/>
      <c r="E447" s="1"/>
      <c r="F447" s="1"/>
      <c r="G447" s="1"/>
      <c r="H447" s="1"/>
      <c r="I447" s="1"/>
      <c r="J447" s="1"/>
      <c r="K447" s="1"/>
    </row>
    <row r="448" spans="1:11" x14ac:dyDescent="0.25">
      <c r="A448" s="1"/>
      <c r="B448" s="1"/>
      <c r="C448" s="1"/>
      <c r="D448" s="1"/>
      <c r="E448" s="1"/>
      <c r="F448" s="1"/>
      <c r="G448" s="1"/>
      <c r="H448" s="1"/>
      <c r="I448" s="1"/>
      <c r="J448" s="1"/>
      <c r="K448" s="1"/>
    </row>
    <row r="449" spans="1:11" x14ac:dyDescent="0.25">
      <c r="A449" s="1"/>
      <c r="B449" s="1"/>
      <c r="C449" s="1"/>
      <c r="D449" s="1"/>
      <c r="E449" s="1"/>
      <c r="F449" s="1"/>
      <c r="G449" s="1"/>
      <c r="H449" s="1"/>
      <c r="I449" s="1"/>
      <c r="J449" s="1"/>
      <c r="K449" s="1"/>
    </row>
    <row r="450" spans="1:11" x14ac:dyDescent="0.25">
      <c r="A450" s="1"/>
      <c r="B450" s="1"/>
      <c r="C450" s="1"/>
      <c r="D450" s="1"/>
      <c r="E450" s="1"/>
      <c r="F450" s="1"/>
      <c r="G450" s="1"/>
      <c r="H450" s="1"/>
      <c r="I450" s="1"/>
      <c r="J450" s="1"/>
      <c r="K450" s="1"/>
    </row>
    <row r="451" spans="1:11" x14ac:dyDescent="0.25">
      <c r="A451" s="1"/>
      <c r="B451" s="1"/>
      <c r="C451" s="1"/>
      <c r="D451" s="1"/>
      <c r="E451" s="1"/>
      <c r="F451" s="1"/>
      <c r="G451" s="1"/>
      <c r="H451" s="1"/>
      <c r="I451" s="1"/>
      <c r="J451" s="1"/>
      <c r="K451" s="1"/>
    </row>
    <row r="452" spans="1:11" x14ac:dyDescent="0.25">
      <c r="A452" s="1"/>
      <c r="B452" s="1"/>
      <c r="C452" s="1"/>
      <c r="D452" s="1"/>
      <c r="E452" s="1"/>
      <c r="F452" s="1"/>
      <c r="G452" s="1"/>
      <c r="H452" s="1"/>
      <c r="I452" s="1"/>
      <c r="J452" s="1"/>
      <c r="K452" s="1"/>
    </row>
    <row r="453" spans="1:11" x14ac:dyDescent="0.25">
      <c r="A453" s="1"/>
      <c r="B453" s="1"/>
      <c r="C453" s="1"/>
      <c r="D453" s="1"/>
      <c r="E453" s="1"/>
      <c r="F453" s="1"/>
      <c r="G453" s="1"/>
      <c r="H453" s="1"/>
      <c r="I453" s="1"/>
      <c r="J453" s="1"/>
      <c r="K453" s="1"/>
    </row>
    <row r="454" spans="1:11" x14ac:dyDescent="0.25">
      <c r="A454" s="1"/>
      <c r="B454" s="1"/>
      <c r="C454" s="1"/>
      <c r="D454" s="1"/>
      <c r="E454" s="1"/>
      <c r="F454" s="1"/>
      <c r="G454" s="1"/>
      <c r="H454" s="1"/>
      <c r="I454" s="1"/>
      <c r="J454" s="1"/>
      <c r="K454" s="1"/>
    </row>
    <row r="455" spans="1:11" x14ac:dyDescent="0.25">
      <c r="A455" s="1"/>
      <c r="B455" s="1"/>
      <c r="C455" s="1"/>
      <c r="D455" s="1"/>
      <c r="E455" s="1"/>
      <c r="F455" s="1"/>
      <c r="G455" s="1"/>
      <c r="H455" s="1"/>
      <c r="I455" s="1"/>
      <c r="J455" s="1"/>
      <c r="K455" s="1"/>
    </row>
    <row r="456" spans="1:11" x14ac:dyDescent="0.25">
      <c r="A456" s="1"/>
      <c r="B456" s="1"/>
      <c r="C456" s="1"/>
      <c r="D456" s="1"/>
      <c r="E456" s="1"/>
      <c r="F456" s="1"/>
      <c r="G456" s="1"/>
      <c r="H456" s="1"/>
      <c r="I456" s="1"/>
      <c r="J456" s="1"/>
      <c r="K456" s="1"/>
    </row>
    <row r="457" spans="1:11" x14ac:dyDescent="0.25">
      <c r="A457" s="1"/>
      <c r="B457" s="1"/>
      <c r="C457" s="1"/>
      <c r="D457" s="1"/>
      <c r="E457" s="1"/>
      <c r="F457" s="1"/>
      <c r="G457" s="1"/>
      <c r="H457" s="1"/>
      <c r="I457" s="1"/>
      <c r="J457" s="1"/>
      <c r="K457" s="1"/>
    </row>
    <row r="458" spans="1:11" x14ac:dyDescent="0.25">
      <c r="A458" s="1"/>
      <c r="B458" s="1"/>
      <c r="C458" s="1"/>
      <c r="D458" s="1"/>
      <c r="E458" s="1"/>
      <c r="F458" s="1"/>
      <c r="G458" s="1"/>
      <c r="H458" s="1"/>
      <c r="I458" s="1"/>
      <c r="J458" s="1"/>
      <c r="K458" s="1"/>
    </row>
    <row r="459" spans="1:11" x14ac:dyDescent="0.25">
      <c r="A459" s="1"/>
      <c r="B459" s="1"/>
      <c r="C459" s="1"/>
      <c r="D459" s="1"/>
      <c r="E459" s="1"/>
      <c r="F459" s="1"/>
      <c r="G459" s="1"/>
      <c r="H459" s="1"/>
      <c r="I459" s="1"/>
      <c r="J459" s="1"/>
      <c r="K459" s="1"/>
    </row>
    <row r="460" spans="1:11" x14ac:dyDescent="0.25">
      <c r="A460" s="1"/>
      <c r="B460" s="1"/>
      <c r="C460" s="1"/>
      <c r="D460" s="1"/>
      <c r="E460" s="1"/>
      <c r="F460" s="1"/>
      <c r="G460" s="1"/>
      <c r="H460" s="1"/>
      <c r="I460" s="1"/>
      <c r="J460" s="1"/>
      <c r="K460" s="1"/>
    </row>
    <row r="461" spans="1:11" x14ac:dyDescent="0.25">
      <c r="A461" s="1"/>
      <c r="B461" s="1"/>
      <c r="C461" s="1"/>
      <c r="D461" s="1"/>
      <c r="E461" s="1"/>
      <c r="F461" s="1"/>
      <c r="G461" s="1"/>
      <c r="H461" s="1"/>
      <c r="I461" s="1"/>
      <c r="J461" s="1"/>
      <c r="K461" s="1"/>
    </row>
    <row r="462" spans="1:11" x14ac:dyDescent="0.25">
      <c r="A462" s="1"/>
      <c r="B462" s="1"/>
      <c r="C462" s="1"/>
      <c r="D462" s="1"/>
      <c r="E462" s="1"/>
      <c r="F462" s="1"/>
      <c r="G462" s="1"/>
      <c r="H462" s="1"/>
      <c r="I462" s="1"/>
      <c r="J462" s="1"/>
      <c r="K462" s="1"/>
    </row>
    <row r="463" spans="1:11" x14ac:dyDescent="0.25">
      <c r="A463" s="1"/>
      <c r="B463" s="1"/>
      <c r="C463" s="1"/>
      <c r="D463" s="1"/>
      <c r="E463" s="1"/>
      <c r="F463" s="1"/>
      <c r="G463" s="1"/>
      <c r="H463" s="1"/>
      <c r="I463" s="1"/>
      <c r="J463" s="1"/>
      <c r="K463" s="1"/>
    </row>
    <row r="464" spans="1:11" x14ac:dyDescent="0.25">
      <c r="A464" s="1"/>
      <c r="B464" s="1"/>
      <c r="C464" s="1"/>
      <c r="D464" s="1"/>
      <c r="E464" s="1"/>
      <c r="F464" s="1"/>
      <c r="G464" s="1"/>
      <c r="H464" s="1"/>
      <c r="I464" s="1"/>
      <c r="J464" s="1"/>
      <c r="K464" s="1"/>
    </row>
    <row r="465" spans="1:11" x14ac:dyDescent="0.25">
      <c r="A465" s="1"/>
      <c r="B465" s="1"/>
      <c r="C465" s="1"/>
      <c r="D465" s="1"/>
      <c r="E465" s="1"/>
      <c r="F465" s="1"/>
      <c r="G465" s="1"/>
      <c r="H465" s="1"/>
      <c r="I465" s="1"/>
      <c r="J465" s="1"/>
      <c r="K465" s="1"/>
    </row>
    <row r="466" spans="1:11" x14ac:dyDescent="0.25">
      <c r="A466" s="1"/>
      <c r="B466" s="1"/>
      <c r="C466" s="1"/>
      <c r="D466" s="1"/>
      <c r="E466" s="1"/>
      <c r="F466" s="1"/>
      <c r="G466" s="1"/>
      <c r="H466" s="1"/>
      <c r="I466" s="1"/>
      <c r="J466" s="1"/>
      <c r="K466" s="1"/>
    </row>
    <row r="467" spans="1:11" x14ac:dyDescent="0.25">
      <c r="A467" s="1"/>
      <c r="B467" s="1"/>
      <c r="C467" s="1"/>
      <c r="D467" s="1"/>
      <c r="E467" s="1"/>
      <c r="F467" s="1"/>
      <c r="G467" s="1"/>
      <c r="H467" s="1"/>
      <c r="I467" s="1"/>
      <c r="J467" s="1"/>
      <c r="K467" s="1"/>
    </row>
    <row r="468" spans="1:11" x14ac:dyDescent="0.25">
      <c r="A468" s="1"/>
      <c r="B468" s="1"/>
      <c r="C468" s="1"/>
      <c r="D468" s="1"/>
      <c r="E468" s="1"/>
      <c r="F468" s="1"/>
      <c r="G468" s="1"/>
      <c r="H468" s="1"/>
      <c r="I468" s="1"/>
      <c r="J468" s="1"/>
      <c r="K468" s="1"/>
    </row>
    <row r="469" spans="1:11" x14ac:dyDescent="0.25">
      <c r="A469" s="1"/>
      <c r="B469" s="1"/>
      <c r="C469" s="1"/>
      <c r="D469" s="1"/>
      <c r="E469" s="1"/>
      <c r="F469" s="1"/>
      <c r="G469" s="1"/>
      <c r="H469" s="1"/>
      <c r="I469" s="1"/>
      <c r="J469" s="1"/>
      <c r="K469" s="1"/>
    </row>
    <row r="470" spans="1:11" x14ac:dyDescent="0.25">
      <c r="A470" s="1"/>
      <c r="B470" s="1"/>
      <c r="C470" s="1"/>
      <c r="D470" s="1"/>
      <c r="E470" s="1"/>
      <c r="F470" s="1"/>
      <c r="G470" s="1"/>
      <c r="H470" s="1"/>
      <c r="I470" s="1"/>
      <c r="J470" s="1"/>
      <c r="K470" s="1"/>
    </row>
    <row r="471" spans="1:11" x14ac:dyDescent="0.25">
      <c r="A471" s="1"/>
      <c r="B471" s="1"/>
      <c r="C471" s="1"/>
      <c r="D471" s="1"/>
      <c r="E471" s="1"/>
      <c r="F471" s="1"/>
      <c r="G471" s="1"/>
      <c r="H471" s="1"/>
      <c r="I471" s="1"/>
      <c r="J471" s="1"/>
      <c r="K471" s="1"/>
    </row>
    <row r="472" spans="1:11" x14ac:dyDescent="0.25">
      <c r="A472" s="1"/>
      <c r="B472" s="1"/>
      <c r="C472" s="1"/>
      <c r="D472" s="1"/>
      <c r="E472" s="1"/>
      <c r="F472" s="1"/>
      <c r="G472" s="1"/>
      <c r="H472" s="1"/>
      <c r="I472" s="1"/>
      <c r="J472" s="1"/>
      <c r="K472" s="1"/>
    </row>
    <row r="473" spans="1:11" x14ac:dyDescent="0.25">
      <c r="A473" s="1"/>
      <c r="B473" s="1"/>
      <c r="C473" s="1"/>
      <c r="D473" s="1"/>
      <c r="E473" s="1"/>
      <c r="F473" s="1"/>
      <c r="G473" s="1"/>
      <c r="H473" s="1"/>
      <c r="I473" s="1"/>
      <c r="J473" s="1"/>
      <c r="K473" s="1"/>
    </row>
    <row r="474" spans="1:11" x14ac:dyDescent="0.25">
      <c r="A474" s="1"/>
      <c r="B474" s="1"/>
      <c r="C474" s="1"/>
      <c r="D474" s="1"/>
      <c r="E474" s="1"/>
      <c r="F474" s="1"/>
      <c r="G474" s="1"/>
      <c r="H474" s="1"/>
      <c r="I474" s="1"/>
      <c r="J474" s="1"/>
      <c r="K474" s="1"/>
    </row>
    <row r="475" spans="1:11" x14ac:dyDescent="0.25">
      <c r="A475" s="1"/>
      <c r="B475" s="1"/>
      <c r="C475" s="1"/>
      <c r="D475" s="1"/>
      <c r="E475" s="1"/>
      <c r="F475" s="1"/>
      <c r="G475" s="1"/>
      <c r="H475" s="1"/>
      <c r="I475" s="1"/>
      <c r="J475" s="1"/>
      <c r="K475" s="1"/>
    </row>
    <row r="476" spans="1:11" x14ac:dyDescent="0.25">
      <c r="A476" s="1"/>
      <c r="B476" s="1"/>
      <c r="C476" s="1"/>
      <c r="D476" s="1"/>
      <c r="E476" s="1"/>
      <c r="F476" s="1"/>
      <c r="G476" s="1"/>
      <c r="H476" s="1"/>
      <c r="I476" s="1"/>
      <c r="J476" s="1"/>
      <c r="K476" s="1"/>
    </row>
    <row r="477" spans="1:11" x14ac:dyDescent="0.25">
      <c r="A477" s="1"/>
      <c r="B477" s="1"/>
      <c r="C477" s="1"/>
      <c r="D477" s="1"/>
      <c r="E477" s="1"/>
      <c r="F477" s="1"/>
      <c r="G477" s="1"/>
      <c r="H477" s="1"/>
      <c r="I477" s="1"/>
      <c r="J477" s="1"/>
      <c r="K477" s="1"/>
    </row>
    <row r="478" spans="1:11" x14ac:dyDescent="0.25">
      <c r="A478" s="1"/>
      <c r="B478" s="1"/>
      <c r="C478" s="1"/>
      <c r="D478" s="1"/>
      <c r="E478" s="1"/>
      <c r="F478" s="1"/>
      <c r="G478" s="1"/>
      <c r="H478" s="1"/>
      <c r="I478" s="1"/>
      <c r="J478" s="1"/>
      <c r="K478" s="1"/>
    </row>
    <row r="479" spans="1:11" x14ac:dyDescent="0.25">
      <c r="A479" s="1"/>
      <c r="B479" s="1"/>
      <c r="C479" s="1"/>
      <c r="D479" s="1"/>
      <c r="E479" s="1"/>
      <c r="F479" s="1"/>
      <c r="G479" s="1"/>
      <c r="H479" s="1"/>
      <c r="I479" s="1"/>
      <c r="J479" s="1"/>
      <c r="K479" s="1"/>
    </row>
    <row r="480" spans="1:11" x14ac:dyDescent="0.25">
      <c r="A480" s="1"/>
      <c r="B480" s="1"/>
      <c r="C480" s="1"/>
      <c r="D480" s="1"/>
      <c r="E480" s="1"/>
      <c r="F480" s="1"/>
      <c r="G480" s="1"/>
      <c r="H480" s="1"/>
      <c r="I480" s="1"/>
      <c r="J480" s="1"/>
      <c r="K480" s="1"/>
    </row>
    <row r="481" spans="1:11" x14ac:dyDescent="0.25">
      <c r="A481" s="1"/>
      <c r="B481" s="1"/>
      <c r="C481" s="1"/>
      <c r="D481" s="1"/>
      <c r="E481" s="1"/>
      <c r="F481" s="1"/>
      <c r="G481" s="1"/>
      <c r="H481" s="1"/>
      <c r="I481" s="1"/>
      <c r="J481" s="1"/>
      <c r="K481" s="1"/>
    </row>
    <row r="482" spans="1:11" x14ac:dyDescent="0.25">
      <c r="A482" s="1"/>
      <c r="B482" s="1"/>
      <c r="C482" s="1"/>
      <c r="D482" s="1"/>
      <c r="E482" s="1"/>
      <c r="F482" s="1"/>
      <c r="G482" s="1"/>
      <c r="H482" s="1"/>
      <c r="I482" s="1"/>
      <c r="J482" s="1"/>
      <c r="K482" s="1"/>
    </row>
    <row r="483" spans="1:11" x14ac:dyDescent="0.25">
      <c r="A483" s="1"/>
      <c r="B483" s="1"/>
      <c r="C483" s="1"/>
      <c r="D483" s="1"/>
      <c r="E483" s="1"/>
      <c r="F483" s="1"/>
      <c r="G483" s="1"/>
      <c r="H483" s="1"/>
      <c r="I483" s="1"/>
      <c r="J483" s="1"/>
      <c r="K483" s="1"/>
    </row>
    <row r="484" spans="1:11" x14ac:dyDescent="0.25">
      <c r="A484" s="1"/>
      <c r="B484" s="1"/>
      <c r="C484" s="1"/>
      <c r="D484" s="1"/>
      <c r="E484" s="1"/>
      <c r="F484" s="1"/>
      <c r="G484" s="1"/>
      <c r="H484" s="1"/>
      <c r="I484" s="1"/>
      <c r="J484" s="1"/>
      <c r="K484" s="1"/>
    </row>
    <row r="485" spans="1:11" x14ac:dyDescent="0.25">
      <c r="A485" s="1"/>
      <c r="B485" s="1"/>
      <c r="C485" s="1"/>
      <c r="D485" s="1"/>
      <c r="E485" s="1"/>
      <c r="F485" s="1"/>
      <c r="G485" s="1"/>
      <c r="H485" s="1"/>
      <c r="I485" s="1"/>
      <c r="J485" s="1"/>
      <c r="K485" s="1"/>
    </row>
    <row r="486" spans="1:11" x14ac:dyDescent="0.25">
      <c r="A486" s="1"/>
      <c r="B486" s="1"/>
      <c r="C486" s="1"/>
      <c r="D486" s="1"/>
      <c r="E486" s="1"/>
      <c r="F486" s="1"/>
      <c r="G486" s="1"/>
      <c r="H486" s="1"/>
      <c r="I486" s="1"/>
      <c r="J486" s="1"/>
      <c r="K486" s="1"/>
    </row>
    <row r="487" spans="1:11" x14ac:dyDescent="0.25">
      <c r="A487" s="1"/>
      <c r="B487" s="1"/>
      <c r="C487" s="1"/>
      <c r="D487" s="1"/>
      <c r="E487" s="1"/>
      <c r="F487" s="1"/>
      <c r="G487" s="1"/>
      <c r="H487" s="1"/>
      <c r="I487" s="1"/>
      <c r="J487" s="1"/>
      <c r="K487" s="1"/>
    </row>
    <row r="488" spans="1:11" x14ac:dyDescent="0.25">
      <c r="A488" s="1"/>
      <c r="B488" s="1"/>
      <c r="C488" s="1"/>
      <c r="D488" s="1"/>
      <c r="E488" s="1"/>
      <c r="F488" s="1"/>
      <c r="G488" s="1"/>
      <c r="H488" s="1"/>
      <c r="I488" s="1"/>
      <c r="J488" s="1"/>
      <c r="K488" s="1"/>
    </row>
    <row r="489" spans="1:11" x14ac:dyDescent="0.25">
      <c r="A489" s="1"/>
      <c r="B489" s="1"/>
      <c r="C489" s="1"/>
      <c r="D489" s="1"/>
      <c r="E489" s="1"/>
      <c r="F489" s="1"/>
      <c r="G489" s="1"/>
      <c r="H489" s="1"/>
      <c r="I489" s="1"/>
      <c r="J489" s="1"/>
      <c r="K489" s="1"/>
    </row>
    <row r="490" spans="1:11" x14ac:dyDescent="0.25">
      <c r="A490" s="1"/>
      <c r="B490" s="1"/>
      <c r="C490" s="1"/>
      <c r="D490" s="1"/>
      <c r="E490" s="1"/>
      <c r="F490" s="1"/>
      <c r="G490" s="1"/>
      <c r="H490" s="1"/>
      <c r="I490" s="1"/>
      <c r="J490" s="1"/>
      <c r="K490" s="1"/>
    </row>
    <row r="491" spans="1:11" x14ac:dyDescent="0.25">
      <c r="A491" s="1"/>
      <c r="B491" s="1"/>
      <c r="C491" s="1"/>
      <c r="D491" s="1"/>
      <c r="E491" s="1"/>
      <c r="F491" s="1"/>
      <c r="G491" s="1"/>
      <c r="H491" s="1"/>
      <c r="I491" s="1"/>
      <c r="J491" s="1"/>
      <c r="K491" s="1"/>
    </row>
    <row r="492" spans="1:11" x14ac:dyDescent="0.25">
      <c r="A492" s="1"/>
      <c r="B492" s="1"/>
      <c r="C492" s="1"/>
      <c r="D492" s="1"/>
      <c r="E492" s="1"/>
      <c r="F492" s="1"/>
      <c r="G492" s="1"/>
      <c r="H492" s="1"/>
      <c r="I492" s="1"/>
      <c r="J492" s="1"/>
      <c r="K492" s="1"/>
    </row>
    <row r="493" spans="1:11" x14ac:dyDescent="0.25">
      <c r="A493" s="1"/>
      <c r="B493" s="1"/>
      <c r="C493" s="1"/>
      <c r="D493" s="1"/>
      <c r="E493" s="1"/>
      <c r="F493" s="1"/>
      <c r="G493" s="1"/>
      <c r="H493" s="1"/>
      <c r="I493" s="1"/>
      <c r="J493" s="1"/>
      <c r="K493" s="1"/>
    </row>
    <row r="494" spans="1:11" x14ac:dyDescent="0.25">
      <c r="A494" s="1"/>
      <c r="B494" s="1"/>
      <c r="C494" s="1"/>
      <c r="D494" s="1"/>
      <c r="E494" s="1"/>
      <c r="F494" s="1"/>
      <c r="G494" s="1"/>
      <c r="H494" s="1"/>
      <c r="I494" s="1"/>
      <c r="J494" s="1"/>
      <c r="K494" s="1"/>
    </row>
    <row r="495" spans="1:11" x14ac:dyDescent="0.25">
      <c r="A495" s="1"/>
      <c r="B495" s="1"/>
      <c r="C495" s="1"/>
      <c r="D495" s="1"/>
      <c r="E495" s="1"/>
      <c r="F495" s="1"/>
      <c r="G495" s="1"/>
      <c r="H495" s="1"/>
      <c r="I495" s="1"/>
      <c r="J495" s="1"/>
      <c r="K495" s="1"/>
    </row>
    <row r="496" spans="1:11" x14ac:dyDescent="0.25">
      <c r="A496" s="1"/>
      <c r="B496" s="1"/>
      <c r="C496" s="1"/>
      <c r="D496" s="1"/>
      <c r="E496" s="1"/>
      <c r="F496" s="1"/>
      <c r="G496" s="1"/>
      <c r="H496" s="1"/>
      <c r="I496" s="1"/>
      <c r="J496" s="1"/>
      <c r="K496" s="1"/>
    </row>
    <row r="497" spans="1:11" x14ac:dyDescent="0.25">
      <c r="A497" s="1"/>
      <c r="B497" s="1"/>
      <c r="C497" s="1"/>
      <c r="D497" s="1"/>
      <c r="E497" s="1"/>
      <c r="F497" s="1"/>
      <c r="G497" s="1"/>
      <c r="H497" s="1"/>
      <c r="I497" s="1"/>
      <c r="J497" s="1"/>
      <c r="K497" s="1"/>
    </row>
    <row r="498" spans="1:11" x14ac:dyDescent="0.25">
      <c r="A498" s="1"/>
      <c r="B498" s="1"/>
      <c r="C498" s="1"/>
      <c r="D498" s="1"/>
      <c r="E498" s="1"/>
      <c r="F498" s="1"/>
      <c r="G498" s="1"/>
      <c r="H498" s="1"/>
      <c r="I498" s="1"/>
      <c r="J498" s="1"/>
      <c r="K498" s="1"/>
    </row>
    <row r="499" spans="1:11" x14ac:dyDescent="0.25">
      <c r="A499" s="1"/>
      <c r="B499" s="1"/>
      <c r="C499" s="1"/>
      <c r="D499" s="1"/>
      <c r="E499" s="1"/>
      <c r="F499" s="1"/>
      <c r="G499" s="1"/>
      <c r="H499" s="1"/>
      <c r="I499" s="1"/>
      <c r="J499" s="1"/>
      <c r="K499" s="1"/>
    </row>
    <row r="500" spans="1:11" x14ac:dyDescent="0.25">
      <c r="A500" s="1"/>
      <c r="B500" s="1"/>
      <c r="C500" s="1"/>
      <c r="D500" s="1"/>
      <c r="E500" s="1"/>
      <c r="F500" s="1"/>
      <c r="G500" s="1"/>
      <c r="H500" s="1"/>
      <c r="I500" s="1"/>
      <c r="J500" s="1"/>
      <c r="K500" s="1"/>
    </row>
    <row r="501" spans="1:11" x14ac:dyDescent="0.25">
      <c r="A501" s="1"/>
      <c r="B501" s="1"/>
      <c r="C501" s="1"/>
      <c r="D501" s="1"/>
      <c r="E501" s="1"/>
      <c r="F501" s="1"/>
      <c r="G501" s="1"/>
      <c r="H501" s="1"/>
      <c r="I501" s="1"/>
      <c r="J501" s="1"/>
      <c r="K501" s="1"/>
    </row>
    <row r="502" spans="1:11" x14ac:dyDescent="0.25">
      <c r="A502" s="1"/>
      <c r="B502" s="1"/>
      <c r="C502" s="1"/>
      <c r="D502" s="1"/>
      <c r="E502" s="1"/>
      <c r="F502" s="1"/>
      <c r="G502" s="1"/>
      <c r="H502" s="1"/>
      <c r="I502" s="1"/>
      <c r="J502" s="1"/>
      <c r="K502" s="1"/>
    </row>
    <row r="503" spans="1:11" x14ac:dyDescent="0.25">
      <c r="A503" s="1"/>
      <c r="B503" s="1"/>
      <c r="C503" s="1"/>
      <c r="D503" s="1"/>
      <c r="E503" s="1"/>
      <c r="F503" s="1"/>
      <c r="G503" s="1"/>
      <c r="H503" s="1"/>
      <c r="I503" s="1"/>
      <c r="J503" s="1"/>
      <c r="K503" s="1"/>
    </row>
    <row r="504" spans="1:11" x14ac:dyDescent="0.25">
      <c r="A504" s="1"/>
      <c r="B504" s="1"/>
      <c r="C504" s="1"/>
      <c r="D504" s="1"/>
      <c r="E504" s="1"/>
      <c r="F504" s="1"/>
      <c r="G504" s="1"/>
      <c r="H504" s="1"/>
      <c r="I504" s="1"/>
      <c r="J504" s="1"/>
      <c r="K504" s="1"/>
    </row>
    <row r="505" spans="1:11" x14ac:dyDescent="0.25">
      <c r="A505" s="1"/>
      <c r="B505" s="1"/>
      <c r="C505" s="1"/>
      <c r="D505" s="1"/>
      <c r="E505" s="1"/>
      <c r="F505" s="1"/>
      <c r="G505" s="1"/>
      <c r="H505" s="1"/>
      <c r="I505" s="1"/>
      <c r="J505" s="1"/>
      <c r="K505" s="1"/>
    </row>
    <row r="506" spans="1:11" x14ac:dyDescent="0.25">
      <c r="A506" s="1"/>
      <c r="B506" s="1"/>
      <c r="C506" s="1"/>
      <c r="D506" s="1"/>
      <c r="E506" s="1"/>
      <c r="F506" s="1"/>
      <c r="G506" s="1"/>
      <c r="H506" s="1"/>
      <c r="I506" s="1"/>
      <c r="J506" s="1"/>
      <c r="K506" s="1"/>
    </row>
    <row r="507" spans="1:11" x14ac:dyDescent="0.25">
      <c r="A507" s="1"/>
      <c r="B507" s="1"/>
      <c r="C507" s="1"/>
      <c r="D507" s="1"/>
      <c r="E507" s="1"/>
      <c r="F507" s="1"/>
      <c r="G507" s="1"/>
      <c r="H507" s="1"/>
      <c r="I507" s="1"/>
      <c r="J507" s="1"/>
      <c r="K507" s="1"/>
    </row>
    <row r="508" spans="1:11" x14ac:dyDescent="0.25">
      <c r="A508" s="1"/>
      <c r="B508" s="1"/>
      <c r="C508" s="1"/>
      <c r="D508" s="1"/>
      <c r="E508" s="1"/>
      <c r="F508" s="1"/>
      <c r="G508" s="1"/>
      <c r="H508" s="1"/>
      <c r="I508" s="1"/>
      <c r="J508" s="1"/>
      <c r="K508" s="1"/>
    </row>
    <row r="509" spans="1:11" x14ac:dyDescent="0.25">
      <c r="A509" s="1"/>
      <c r="B509" s="1"/>
      <c r="C509" s="1"/>
      <c r="D509" s="1"/>
      <c r="E509" s="1"/>
      <c r="F509" s="1"/>
      <c r="G509" s="1"/>
      <c r="H509" s="1"/>
      <c r="I509" s="1"/>
      <c r="J509" s="1"/>
      <c r="K509" s="1"/>
    </row>
    <row r="510" spans="1:11" x14ac:dyDescent="0.25">
      <c r="A510" s="1"/>
      <c r="B510" s="1"/>
      <c r="C510" s="1"/>
      <c r="D510" s="1"/>
      <c r="E510" s="1"/>
      <c r="F510" s="1"/>
      <c r="G510" s="1"/>
      <c r="H510" s="1"/>
      <c r="I510" s="1"/>
      <c r="J510" s="1"/>
      <c r="K510" s="1"/>
    </row>
    <row r="511" spans="1:11" x14ac:dyDescent="0.25">
      <c r="A511" s="1"/>
      <c r="B511" s="1"/>
      <c r="C511" s="1"/>
      <c r="D511" s="1"/>
      <c r="E511" s="1"/>
      <c r="F511" s="1"/>
      <c r="G511" s="1"/>
      <c r="H511" s="1"/>
      <c r="I511" s="1"/>
      <c r="J511" s="1"/>
      <c r="K511" s="1"/>
    </row>
    <row r="512" spans="1:11" x14ac:dyDescent="0.25">
      <c r="A512" s="1"/>
      <c r="B512" s="1"/>
      <c r="C512" s="1"/>
      <c r="D512" s="1"/>
      <c r="E512" s="1"/>
      <c r="F512" s="1"/>
      <c r="G512" s="1"/>
      <c r="H512" s="1"/>
      <c r="I512" s="1"/>
      <c r="J512" s="1"/>
      <c r="K512" s="1"/>
    </row>
    <row r="513" spans="1:11" x14ac:dyDescent="0.25">
      <c r="A513" s="1"/>
      <c r="B513" s="1"/>
      <c r="C513" s="1"/>
      <c r="D513" s="1"/>
      <c r="E513" s="1"/>
      <c r="F513" s="1"/>
      <c r="G513" s="1"/>
      <c r="H513" s="1"/>
      <c r="I513" s="1"/>
      <c r="J513" s="1"/>
      <c r="K513" s="1"/>
    </row>
    <row r="514" spans="1:11" x14ac:dyDescent="0.25">
      <c r="A514" s="1"/>
      <c r="B514" s="1"/>
      <c r="C514" s="1"/>
      <c r="D514" s="1"/>
      <c r="E514" s="1"/>
      <c r="F514" s="1"/>
      <c r="G514" s="1"/>
      <c r="H514" s="1"/>
      <c r="I514" s="1"/>
      <c r="J514" s="1"/>
      <c r="K514" s="1"/>
    </row>
    <row r="515" spans="1:11" x14ac:dyDescent="0.25">
      <c r="A515" s="1"/>
      <c r="B515" s="1"/>
      <c r="C515" s="1"/>
      <c r="D515" s="1"/>
      <c r="E515" s="1"/>
      <c r="F515" s="1"/>
      <c r="G515" s="1"/>
      <c r="H515" s="1"/>
      <c r="I515" s="1"/>
      <c r="J515" s="1"/>
      <c r="K515" s="1"/>
    </row>
    <row r="516" spans="1:11" x14ac:dyDescent="0.25">
      <c r="A516" s="1"/>
      <c r="B516" s="1"/>
      <c r="C516" s="1"/>
      <c r="D516" s="1"/>
      <c r="E516" s="1"/>
      <c r="F516" s="1"/>
      <c r="G516" s="1"/>
      <c r="H516" s="1"/>
      <c r="I516" s="1"/>
      <c r="J516" s="1"/>
      <c r="K516" s="1"/>
    </row>
    <row r="517" spans="1:11" x14ac:dyDescent="0.25">
      <c r="A517" s="1"/>
      <c r="B517" s="1"/>
      <c r="C517" s="1"/>
      <c r="D517" s="1"/>
      <c r="E517" s="1"/>
      <c r="F517" s="1"/>
      <c r="G517" s="1"/>
      <c r="H517" s="1"/>
      <c r="I517" s="1"/>
      <c r="J517" s="1"/>
      <c r="K517" s="1"/>
    </row>
    <row r="518" spans="1:11" x14ac:dyDescent="0.25">
      <c r="A518" s="1"/>
      <c r="B518" s="1"/>
      <c r="C518" s="1"/>
      <c r="D518" s="1"/>
      <c r="E518" s="1"/>
      <c r="F518" s="1"/>
      <c r="G518" s="1"/>
      <c r="H518" s="1"/>
      <c r="I518" s="1"/>
      <c r="J518" s="1"/>
      <c r="K518" s="1"/>
    </row>
    <row r="519" spans="1:11" x14ac:dyDescent="0.25">
      <c r="A519" s="1"/>
      <c r="B519" s="1"/>
      <c r="C519" s="1"/>
      <c r="D519" s="1"/>
      <c r="E519" s="1"/>
      <c r="F519" s="1"/>
      <c r="G519" s="1"/>
      <c r="H519" s="1"/>
      <c r="I519" s="1"/>
      <c r="J519" s="1"/>
      <c r="K519" s="1"/>
    </row>
    <row r="520" spans="1:11" x14ac:dyDescent="0.25">
      <c r="A520" s="1"/>
      <c r="B520" s="1"/>
      <c r="C520" s="1"/>
      <c r="D520" s="1"/>
      <c r="E520" s="1"/>
      <c r="F520" s="1"/>
      <c r="G520" s="1"/>
      <c r="H520" s="1"/>
      <c r="I520" s="1"/>
      <c r="J520" s="1"/>
      <c r="K520" s="1"/>
    </row>
    <row r="521" spans="1:11" x14ac:dyDescent="0.25">
      <c r="A521" s="1"/>
      <c r="B521" s="1"/>
      <c r="C521" s="1"/>
      <c r="D521" s="1"/>
      <c r="E521" s="1"/>
      <c r="F521" s="1"/>
      <c r="G521" s="1"/>
      <c r="H521" s="1"/>
      <c r="I521" s="1"/>
      <c r="J521" s="1"/>
      <c r="K521" s="1"/>
    </row>
    <row r="522" spans="1:11" x14ac:dyDescent="0.25">
      <c r="A522" s="1"/>
      <c r="B522" s="1"/>
      <c r="C522" s="1"/>
      <c r="D522" s="1"/>
      <c r="E522" s="1"/>
      <c r="F522" s="1"/>
      <c r="G522" s="1"/>
      <c r="H522" s="1"/>
      <c r="I522" s="1"/>
      <c r="J522" s="1"/>
      <c r="K522" s="1"/>
    </row>
    <row r="523" spans="1:11" x14ac:dyDescent="0.25">
      <c r="A523" s="1"/>
      <c r="B523" s="1"/>
      <c r="C523" s="1"/>
      <c r="D523" s="1"/>
      <c r="E523" s="1"/>
      <c r="F523" s="1"/>
      <c r="G523" s="1"/>
      <c r="H523" s="1"/>
      <c r="I523" s="1"/>
      <c r="J523" s="1"/>
      <c r="K523" s="1"/>
    </row>
    <row r="524" spans="1:11" x14ac:dyDescent="0.25">
      <c r="A524" s="1"/>
      <c r="B524" s="1"/>
      <c r="C524" s="1"/>
      <c r="D524" s="1"/>
      <c r="E524" s="1"/>
      <c r="F524" s="1"/>
      <c r="G524" s="1"/>
      <c r="H524" s="1"/>
      <c r="I524" s="1"/>
      <c r="J524" s="1"/>
      <c r="K524" s="1"/>
    </row>
    <row r="525" spans="1:11" x14ac:dyDescent="0.25">
      <c r="A525" s="1"/>
      <c r="B525" s="1"/>
      <c r="C525" s="1"/>
      <c r="D525" s="1"/>
      <c r="E525" s="1"/>
      <c r="F525" s="1"/>
      <c r="G525" s="1"/>
      <c r="H525" s="1"/>
      <c r="I525" s="1"/>
      <c r="J525" s="1"/>
      <c r="K525" s="1"/>
    </row>
    <row r="526" spans="1:11" x14ac:dyDescent="0.25">
      <c r="A526" s="1"/>
      <c r="B526" s="1"/>
      <c r="C526" s="1"/>
      <c r="D526" s="1"/>
      <c r="E526" s="1"/>
      <c r="F526" s="1"/>
      <c r="G526" s="1"/>
      <c r="H526" s="1"/>
      <c r="I526" s="1"/>
      <c r="J526" s="1"/>
      <c r="K526" s="1"/>
    </row>
    <row r="527" spans="1:11" x14ac:dyDescent="0.25">
      <c r="A527" s="1"/>
      <c r="B527" s="1"/>
      <c r="C527" s="1"/>
      <c r="D527" s="1"/>
      <c r="E527" s="1"/>
      <c r="F527" s="1"/>
      <c r="G527" s="1"/>
      <c r="H527" s="1"/>
      <c r="I527" s="1"/>
      <c r="J527" s="1"/>
      <c r="K527" s="1"/>
    </row>
    <row r="528" spans="1:11" x14ac:dyDescent="0.25">
      <c r="A528" s="1"/>
      <c r="B528" s="1"/>
      <c r="C528" s="1"/>
      <c r="D528" s="1"/>
      <c r="E528" s="1"/>
      <c r="F528" s="1"/>
      <c r="G528" s="1"/>
      <c r="H528" s="1"/>
      <c r="I528" s="1"/>
      <c r="J528" s="1"/>
      <c r="K528" s="1"/>
    </row>
    <row r="529" spans="1:11" x14ac:dyDescent="0.25">
      <c r="A529" s="1"/>
      <c r="B529" s="1"/>
      <c r="C529" s="1"/>
      <c r="D529" s="1"/>
      <c r="E529" s="1"/>
      <c r="F529" s="1"/>
      <c r="G529" s="1"/>
      <c r="H529" s="1"/>
      <c r="I529" s="1"/>
      <c r="J529" s="1"/>
      <c r="K529" s="1"/>
    </row>
    <row r="530" spans="1:11" x14ac:dyDescent="0.25">
      <c r="A530" s="1"/>
      <c r="B530" s="1"/>
      <c r="C530" s="1"/>
      <c r="D530" s="1"/>
      <c r="E530" s="1"/>
      <c r="F530" s="1"/>
      <c r="G530" s="1"/>
      <c r="H530" s="1"/>
      <c r="I530" s="1"/>
      <c r="J530" s="1"/>
      <c r="K530" s="1"/>
    </row>
    <row r="531" spans="1:11" x14ac:dyDescent="0.25">
      <c r="A531" s="1"/>
      <c r="B531" s="1"/>
      <c r="C531" s="1"/>
      <c r="D531" s="1"/>
      <c r="E531" s="1"/>
      <c r="F531" s="1"/>
      <c r="G531" s="1"/>
      <c r="H531" s="1"/>
      <c r="I531" s="1"/>
      <c r="J531" s="1"/>
      <c r="K531" s="1"/>
    </row>
    <row r="532" spans="1:11" x14ac:dyDescent="0.25">
      <c r="A532" s="1"/>
      <c r="B532" s="1"/>
      <c r="C532" s="1"/>
      <c r="D532" s="1"/>
      <c r="E532" s="1"/>
      <c r="F532" s="1"/>
      <c r="G532" s="1"/>
      <c r="H532" s="1"/>
      <c r="I532" s="1"/>
      <c r="J532" s="1"/>
      <c r="K532" s="1"/>
    </row>
    <row r="533" spans="1:11" x14ac:dyDescent="0.25">
      <c r="A533" s="1"/>
      <c r="B533" s="1"/>
      <c r="C533" s="1"/>
      <c r="D533" s="1"/>
      <c r="E533" s="1"/>
      <c r="F533" s="1"/>
      <c r="G533" s="1"/>
      <c r="H533" s="1"/>
      <c r="I533" s="1"/>
      <c r="J533" s="1"/>
      <c r="K533" s="1"/>
    </row>
    <row r="534" spans="1:11" x14ac:dyDescent="0.25">
      <c r="A534" s="1"/>
      <c r="B534" s="1"/>
      <c r="C534" s="1"/>
      <c r="D534" s="1"/>
      <c r="E534" s="1"/>
      <c r="F534" s="1"/>
      <c r="G534" s="1"/>
      <c r="H534" s="1"/>
      <c r="I534" s="1"/>
      <c r="J534" s="1"/>
      <c r="K534" s="1"/>
    </row>
    <row r="535" spans="1:11" x14ac:dyDescent="0.25">
      <c r="A535" s="1"/>
      <c r="B535" s="1"/>
      <c r="C535" s="1"/>
      <c r="D535" s="1"/>
      <c r="E535" s="1"/>
      <c r="F535" s="1"/>
      <c r="G535" s="1"/>
      <c r="H535" s="1"/>
      <c r="I535" s="1"/>
      <c r="J535" s="1"/>
      <c r="K535" s="1"/>
    </row>
    <row r="536" spans="1:11" x14ac:dyDescent="0.25">
      <c r="A536" s="1"/>
      <c r="B536" s="1"/>
      <c r="C536" s="1"/>
      <c r="D536" s="1"/>
      <c r="E536" s="1"/>
      <c r="F536" s="1"/>
      <c r="G536" s="1"/>
      <c r="H536" s="1"/>
      <c r="I536" s="1"/>
      <c r="J536" s="1"/>
      <c r="K536" s="1"/>
    </row>
    <row r="537" spans="1:11" x14ac:dyDescent="0.25">
      <c r="A537" s="1"/>
      <c r="B537" s="1"/>
      <c r="C537" s="1"/>
      <c r="D537" s="1"/>
      <c r="E537" s="1"/>
      <c r="F537" s="1"/>
      <c r="G537" s="1"/>
      <c r="H537" s="1"/>
      <c r="I537" s="1"/>
      <c r="J537" s="1"/>
      <c r="K537" s="1"/>
    </row>
    <row r="538" spans="1:11" x14ac:dyDescent="0.25">
      <c r="A538" s="1"/>
      <c r="B538" s="1"/>
      <c r="C538" s="1"/>
      <c r="D538" s="1"/>
      <c r="E538" s="1"/>
      <c r="F538" s="1"/>
      <c r="G538" s="1"/>
      <c r="H538" s="1"/>
      <c r="I538" s="1"/>
      <c r="J538" s="1"/>
      <c r="K538" s="1"/>
    </row>
    <row r="539" spans="1:11" x14ac:dyDescent="0.25">
      <c r="A539" s="1"/>
      <c r="B539" s="1"/>
      <c r="C539" s="1"/>
      <c r="D539" s="1"/>
      <c r="E539" s="1"/>
      <c r="F539" s="1"/>
      <c r="G539" s="1"/>
      <c r="H539" s="1"/>
      <c r="I539" s="1"/>
      <c r="J539" s="1"/>
      <c r="K539" s="1"/>
    </row>
    <row r="540" spans="1:11" x14ac:dyDescent="0.25">
      <c r="A540" s="1"/>
      <c r="B540" s="1"/>
      <c r="C540" s="1"/>
      <c r="D540" s="1"/>
      <c r="E540" s="1"/>
      <c r="F540" s="1"/>
      <c r="G540" s="1"/>
      <c r="H540" s="1"/>
      <c r="I540" s="1"/>
      <c r="J540" s="1"/>
      <c r="K540" s="1"/>
    </row>
    <row r="541" spans="1:11" x14ac:dyDescent="0.25">
      <c r="A541" s="1"/>
      <c r="B541" s="1"/>
      <c r="C541" s="1"/>
      <c r="D541" s="1"/>
      <c r="E541" s="1"/>
      <c r="F541" s="1"/>
      <c r="G541" s="1"/>
      <c r="H541" s="1"/>
      <c r="I541" s="1"/>
      <c r="J541" s="1"/>
      <c r="K541" s="1"/>
    </row>
    <row r="542" spans="1:11" x14ac:dyDescent="0.25">
      <c r="A542" s="1"/>
      <c r="B542" s="1"/>
      <c r="C542" s="1"/>
      <c r="D542" s="1"/>
      <c r="E542" s="1"/>
      <c r="F542" s="1"/>
      <c r="G542" s="1"/>
      <c r="H542" s="1"/>
      <c r="I542" s="1"/>
      <c r="J542" s="1"/>
      <c r="K542" s="1"/>
    </row>
    <row r="543" spans="1:11" x14ac:dyDescent="0.25">
      <c r="A543" s="1"/>
      <c r="B543" s="1"/>
      <c r="C543" s="1"/>
      <c r="D543" s="1"/>
      <c r="E543" s="1"/>
      <c r="F543" s="1"/>
      <c r="G543" s="1"/>
      <c r="H543" s="1"/>
      <c r="I543" s="1"/>
      <c r="J543" s="1"/>
      <c r="K543" s="1"/>
    </row>
    <row r="544" spans="1:11" x14ac:dyDescent="0.25">
      <c r="A544" s="1"/>
      <c r="B544" s="1"/>
      <c r="C544" s="1"/>
      <c r="D544" s="1"/>
      <c r="E544" s="1"/>
      <c r="F544" s="1"/>
      <c r="G544" s="1"/>
      <c r="H544" s="1"/>
      <c r="I544" s="1"/>
      <c r="J544" s="1"/>
      <c r="K544" s="1"/>
    </row>
    <row r="545" spans="1:11" x14ac:dyDescent="0.25">
      <c r="A545" s="1"/>
      <c r="B545" s="1"/>
      <c r="C545" s="1"/>
      <c r="D545" s="1"/>
      <c r="E545" s="1"/>
      <c r="F545" s="1"/>
      <c r="G545" s="1"/>
      <c r="H545" s="1"/>
      <c r="I545" s="1"/>
      <c r="J545" s="1"/>
      <c r="K545" s="1"/>
    </row>
    <row r="546" spans="1:11" x14ac:dyDescent="0.25">
      <c r="A546" s="1"/>
      <c r="B546" s="1"/>
      <c r="C546" s="1"/>
      <c r="D546" s="1"/>
      <c r="E546" s="1"/>
      <c r="F546" s="1"/>
      <c r="G546" s="1"/>
      <c r="H546" s="1"/>
      <c r="I546" s="1"/>
      <c r="J546" s="1"/>
      <c r="K546" s="1"/>
    </row>
    <row r="547" spans="1:11" x14ac:dyDescent="0.25">
      <c r="A547" s="1"/>
      <c r="B547" s="1"/>
      <c r="C547" s="1"/>
      <c r="D547" s="1"/>
      <c r="E547" s="1"/>
      <c r="F547" s="1"/>
      <c r="G547" s="1"/>
      <c r="H547" s="1"/>
      <c r="I547" s="1"/>
      <c r="J547" s="1"/>
      <c r="K547" s="1"/>
    </row>
    <row r="548" spans="1:11" x14ac:dyDescent="0.25">
      <c r="A548" s="1"/>
      <c r="B548" s="1"/>
      <c r="C548" s="1"/>
      <c r="D548" s="1"/>
      <c r="E548" s="1"/>
      <c r="F548" s="1"/>
      <c r="G548" s="1"/>
      <c r="H548" s="1"/>
      <c r="I548" s="1"/>
      <c r="J548" s="1"/>
      <c r="K548" s="1"/>
    </row>
    <row r="549" spans="1:11" x14ac:dyDescent="0.25">
      <c r="A549" s="1"/>
      <c r="B549" s="1"/>
      <c r="C549" s="1"/>
      <c r="D549" s="1"/>
      <c r="E549" s="1"/>
      <c r="F549" s="1"/>
      <c r="G549" s="1"/>
      <c r="H549" s="1"/>
      <c r="I549" s="1"/>
      <c r="J549" s="1"/>
      <c r="K549" s="1"/>
    </row>
    <row r="550" spans="1:11" x14ac:dyDescent="0.25">
      <c r="A550" s="1"/>
      <c r="B550" s="1"/>
      <c r="C550" s="1"/>
      <c r="D550" s="1"/>
      <c r="E550" s="1"/>
      <c r="F550" s="1"/>
      <c r="G550" s="1"/>
      <c r="H550" s="1"/>
      <c r="I550" s="1"/>
      <c r="J550" s="1"/>
      <c r="K550" s="1"/>
    </row>
    <row r="551" spans="1:11" x14ac:dyDescent="0.25">
      <c r="A551" s="1"/>
      <c r="B551" s="1"/>
      <c r="C551" s="1"/>
      <c r="D551" s="1"/>
      <c r="E551" s="1"/>
      <c r="F551" s="1"/>
      <c r="G551" s="1"/>
      <c r="H551" s="1"/>
      <c r="I551" s="1"/>
      <c r="J551" s="1"/>
      <c r="K551" s="1"/>
    </row>
    <row r="552" spans="1:11" x14ac:dyDescent="0.25">
      <c r="A552" s="1"/>
      <c r="B552" s="1"/>
      <c r="C552" s="1"/>
      <c r="D552" s="1"/>
      <c r="E552" s="1"/>
      <c r="F552" s="1"/>
      <c r="G552" s="1"/>
      <c r="H552" s="1"/>
      <c r="I552" s="1"/>
      <c r="J552" s="1"/>
      <c r="K552" s="1"/>
    </row>
    <row r="553" spans="1:11" x14ac:dyDescent="0.25">
      <c r="A553" s="1"/>
      <c r="B553" s="1"/>
      <c r="C553" s="1"/>
      <c r="D553" s="1"/>
      <c r="E553" s="1"/>
      <c r="F553" s="1"/>
      <c r="G553" s="1"/>
      <c r="H553" s="1"/>
      <c r="I553" s="1"/>
      <c r="J553" s="1"/>
      <c r="K553" s="1"/>
    </row>
    <row r="554" spans="1:11" x14ac:dyDescent="0.25">
      <c r="A554" s="1"/>
      <c r="B554" s="1"/>
      <c r="C554" s="1"/>
      <c r="D554" s="1"/>
      <c r="E554" s="1"/>
      <c r="F554" s="1"/>
      <c r="G554" s="1"/>
      <c r="H554" s="1"/>
      <c r="I554" s="1"/>
      <c r="J554" s="1"/>
      <c r="K554" s="1"/>
    </row>
    <row r="555" spans="1:11" x14ac:dyDescent="0.25">
      <c r="A555" s="1"/>
      <c r="B555" s="1"/>
      <c r="C555" s="1"/>
      <c r="D555" s="1"/>
      <c r="E555" s="1"/>
      <c r="F555" s="1"/>
      <c r="G555" s="1"/>
      <c r="H555" s="1"/>
      <c r="I555" s="1"/>
      <c r="J555" s="1"/>
      <c r="K555" s="1"/>
    </row>
    <row r="556" spans="1:11" x14ac:dyDescent="0.25">
      <c r="A556" s="1"/>
      <c r="B556" s="1"/>
      <c r="C556" s="1"/>
      <c r="D556" s="1"/>
      <c r="E556" s="1"/>
      <c r="F556" s="1"/>
      <c r="G556" s="1"/>
      <c r="H556" s="1"/>
      <c r="I556" s="1"/>
      <c r="J556" s="1"/>
      <c r="K556" s="1"/>
    </row>
    <row r="557" spans="1:11" x14ac:dyDescent="0.25">
      <c r="A557" s="1"/>
      <c r="B557" s="1"/>
      <c r="C557" s="1"/>
      <c r="D557" s="1"/>
      <c r="E557" s="1"/>
      <c r="F557" s="1"/>
      <c r="G557" s="1"/>
      <c r="H557" s="1"/>
      <c r="I557" s="1"/>
      <c r="J557" s="1"/>
      <c r="K557" s="1"/>
    </row>
    <row r="558" spans="1:11" x14ac:dyDescent="0.25">
      <c r="A558" s="1"/>
      <c r="B558" s="1"/>
      <c r="C558" s="1"/>
      <c r="D558" s="1"/>
      <c r="E558" s="1"/>
      <c r="F558" s="1"/>
      <c r="G558" s="1"/>
      <c r="H558" s="1"/>
      <c r="I558" s="1"/>
      <c r="J558" s="1"/>
      <c r="K558" s="1"/>
    </row>
    <row r="559" spans="1:11" x14ac:dyDescent="0.25">
      <c r="A559" s="1"/>
      <c r="B559" s="1"/>
      <c r="C559" s="1"/>
      <c r="D559" s="1"/>
      <c r="E559" s="1"/>
      <c r="F559" s="1"/>
      <c r="G559" s="1"/>
      <c r="H559" s="1"/>
      <c r="I559" s="1"/>
      <c r="J559" s="1"/>
      <c r="K559" s="1"/>
    </row>
    <row r="560" spans="1:11" x14ac:dyDescent="0.25">
      <c r="A560" s="1"/>
      <c r="B560" s="1"/>
      <c r="C560" s="1"/>
      <c r="D560" s="1"/>
      <c r="E560" s="1"/>
      <c r="F560" s="1"/>
      <c r="G560" s="1"/>
      <c r="H560" s="1"/>
      <c r="I560" s="1"/>
      <c r="J560" s="1"/>
      <c r="K560" s="1"/>
    </row>
    <row r="561" spans="1:11" x14ac:dyDescent="0.25">
      <c r="A561" s="1"/>
      <c r="B561" s="1"/>
      <c r="C561" s="1"/>
      <c r="D561" s="1"/>
      <c r="E561" s="1"/>
      <c r="F561" s="1"/>
      <c r="G561" s="1"/>
      <c r="H561" s="1"/>
      <c r="I561" s="1"/>
      <c r="J561" s="1"/>
      <c r="K561" s="1"/>
    </row>
    <row r="562" spans="1:11" x14ac:dyDescent="0.25">
      <c r="A562" s="1"/>
      <c r="B562" s="1"/>
      <c r="C562" s="1"/>
      <c r="D562" s="1"/>
      <c r="E562" s="1"/>
      <c r="F562" s="1"/>
      <c r="G562" s="1"/>
      <c r="H562" s="1"/>
      <c r="I562" s="1"/>
      <c r="J562" s="1"/>
      <c r="K562" s="1"/>
    </row>
    <row r="563" spans="1:11" x14ac:dyDescent="0.25">
      <c r="A563" s="1"/>
      <c r="B563" s="1"/>
      <c r="C563" s="1"/>
      <c r="D563" s="1"/>
      <c r="E563" s="1"/>
      <c r="F563" s="1"/>
      <c r="G563" s="1"/>
      <c r="H563" s="1"/>
      <c r="I563" s="1"/>
      <c r="J563" s="1"/>
      <c r="K563" s="1"/>
    </row>
    <row r="564" spans="1:11" x14ac:dyDescent="0.25">
      <c r="A564" s="1"/>
      <c r="B564" s="1"/>
      <c r="C564" s="1"/>
      <c r="D564" s="1"/>
      <c r="E564" s="1"/>
      <c r="F564" s="1"/>
      <c r="G564" s="1"/>
      <c r="H564" s="1"/>
      <c r="I564" s="1"/>
      <c r="J564" s="1"/>
      <c r="K564" s="1"/>
    </row>
    <row r="565" spans="1:11" x14ac:dyDescent="0.25">
      <c r="A565" s="1"/>
      <c r="B565" s="1"/>
      <c r="C565" s="1"/>
      <c r="D565" s="1"/>
      <c r="E565" s="1"/>
      <c r="F565" s="1"/>
      <c r="G565" s="1"/>
      <c r="H565" s="1"/>
      <c r="I565" s="1"/>
      <c r="J565" s="1"/>
      <c r="K565" s="1"/>
    </row>
    <row r="566" spans="1:11" x14ac:dyDescent="0.25">
      <c r="A566" s="1"/>
      <c r="B566" s="1"/>
      <c r="C566" s="1"/>
      <c r="D566" s="1"/>
      <c r="E566" s="1"/>
      <c r="F566" s="1"/>
      <c r="G566" s="1"/>
      <c r="H566" s="1"/>
      <c r="I566" s="1"/>
      <c r="J566" s="1"/>
      <c r="K566" s="1"/>
    </row>
    <row r="567" spans="1:11" x14ac:dyDescent="0.25">
      <c r="A567" s="1"/>
      <c r="B567" s="1"/>
      <c r="C567" s="1"/>
      <c r="D567" s="1"/>
      <c r="E567" s="1"/>
      <c r="F567" s="1"/>
      <c r="G567" s="1"/>
      <c r="H567" s="1"/>
      <c r="I567" s="1"/>
      <c r="J567" s="1"/>
      <c r="K567" s="1"/>
    </row>
    <row r="568" spans="1:11" x14ac:dyDescent="0.25">
      <c r="A568" s="1"/>
      <c r="B568" s="1"/>
      <c r="C568" s="1"/>
      <c r="D568" s="1"/>
      <c r="E568" s="1"/>
      <c r="F568" s="1"/>
      <c r="G568" s="1"/>
      <c r="H568" s="1"/>
      <c r="I568" s="1"/>
      <c r="J568" s="1"/>
      <c r="K568" s="1"/>
    </row>
    <row r="569" spans="1:11" x14ac:dyDescent="0.25">
      <c r="A569" s="1"/>
      <c r="B569" s="1"/>
      <c r="C569" s="1"/>
      <c r="D569" s="1"/>
      <c r="E569" s="1"/>
      <c r="F569" s="1"/>
      <c r="G569" s="1"/>
      <c r="H569" s="1"/>
      <c r="I569" s="1"/>
      <c r="J569" s="1"/>
      <c r="K569" s="1"/>
    </row>
    <row r="570" spans="1:11" x14ac:dyDescent="0.25">
      <c r="A570" s="1"/>
      <c r="B570" s="1"/>
      <c r="C570" s="1"/>
      <c r="D570" s="1"/>
      <c r="E570" s="1"/>
      <c r="F570" s="1"/>
      <c r="G570" s="1"/>
      <c r="H570" s="1"/>
      <c r="I570" s="1"/>
      <c r="J570" s="1"/>
      <c r="K570" s="1"/>
    </row>
    <row r="571" spans="1:11" x14ac:dyDescent="0.25">
      <c r="A571" s="1"/>
      <c r="B571" s="1"/>
      <c r="C571" s="1"/>
      <c r="D571" s="1"/>
      <c r="E571" s="1"/>
      <c r="F571" s="1"/>
      <c r="G571" s="1"/>
      <c r="H571" s="1"/>
      <c r="I571" s="1"/>
      <c r="J571" s="1"/>
      <c r="K571" s="1"/>
    </row>
    <row r="572" spans="1:11" x14ac:dyDescent="0.25">
      <c r="A572" s="1"/>
      <c r="B572" s="1"/>
      <c r="C572" s="1"/>
      <c r="D572" s="1"/>
      <c r="E572" s="1"/>
      <c r="F572" s="1"/>
      <c r="G572" s="1"/>
      <c r="H572" s="1"/>
      <c r="I572" s="1"/>
      <c r="J572" s="1"/>
      <c r="K572" s="1"/>
    </row>
    <row r="573" spans="1:11" x14ac:dyDescent="0.25">
      <c r="A573" s="1"/>
      <c r="B573" s="1"/>
      <c r="C573" s="1"/>
      <c r="D573" s="1"/>
      <c r="E573" s="1"/>
      <c r="F573" s="1"/>
      <c r="G573" s="1"/>
      <c r="H573" s="1"/>
      <c r="I573" s="1"/>
      <c r="J573" s="1"/>
      <c r="K573" s="1"/>
    </row>
    <row r="574" spans="1:11" x14ac:dyDescent="0.25">
      <c r="A574" s="1"/>
      <c r="B574" s="1"/>
      <c r="C574" s="1"/>
      <c r="D574" s="1"/>
      <c r="E574" s="1"/>
      <c r="F574" s="1"/>
      <c r="G574" s="1"/>
      <c r="H574" s="1"/>
      <c r="I574" s="1"/>
      <c r="J574" s="1"/>
      <c r="K574" s="1"/>
    </row>
    <row r="575" spans="1:11" x14ac:dyDescent="0.25">
      <c r="A575" s="1"/>
      <c r="B575" s="1"/>
      <c r="C575" s="1"/>
      <c r="D575" s="1"/>
      <c r="E575" s="1"/>
      <c r="F575" s="1"/>
      <c r="G575" s="1"/>
      <c r="H575" s="1"/>
      <c r="I575" s="1"/>
      <c r="J575" s="1"/>
      <c r="K575" s="1"/>
    </row>
    <row r="576" spans="1:11" x14ac:dyDescent="0.25">
      <c r="A576" s="1"/>
      <c r="B576" s="1"/>
      <c r="C576" s="1"/>
      <c r="D576" s="1"/>
      <c r="E576" s="1"/>
      <c r="F576" s="1"/>
      <c r="G576" s="1"/>
      <c r="H576" s="1"/>
      <c r="I576" s="1"/>
      <c r="J576" s="1"/>
      <c r="K576" s="1"/>
    </row>
    <row r="577" spans="1:11" x14ac:dyDescent="0.25">
      <c r="A577" s="1"/>
      <c r="B577" s="1"/>
      <c r="C577" s="1"/>
      <c r="D577" s="1"/>
      <c r="E577" s="1"/>
      <c r="F577" s="1"/>
      <c r="G577" s="1"/>
      <c r="H577" s="1"/>
      <c r="I577" s="1"/>
      <c r="J577" s="1"/>
      <c r="K577" s="1"/>
    </row>
    <row r="578" spans="1:11" x14ac:dyDescent="0.25">
      <c r="A578" s="1"/>
      <c r="B578" s="1"/>
      <c r="C578" s="1"/>
      <c r="D578" s="1"/>
      <c r="E578" s="1"/>
      <c r="F578" s="1"/>
      <c r="G578" s="1"/>
      <c r="H578" s="1"/>
      <c r="I578" s="1"/>
      <c r="J578" s="1"/>
      <c r="K578" s="1"/>
    </row>
    <row r="579" spans="1:11" x14ac:dyDescent="0.25">
      <c r="A579" s="1"/>
      <c r="B579" s="1"/>
      <c r="C579" s="1"/>
      <c r="D579" s="1"/>
      <c r="E579" s="1"/>
      <c r="F579" s="1"/>
      <c r="G579" s="1"/>
      <c r="H579" s="1"/>
      <c r="I579" s="1"/>
      <c r="J579" s="1"/>
      <c r="K579" s="1"/>
    </row>
    <row r="580" spans="1:11" x14ac:dyDescent="0.25">
      <c r="A580" s="1"/>
      <c r="B580" s="1"/>
      <c r="C580" s="1"/>
      <c r="D580" s="1"/>
      <c r="E580" s="1"/>
      <c r="F580" s="1"/>
      <c r="G580" s="1"/>
      <c r="H580" s="1"/>
      <c r="I580" s="1"/>
      <c r="J580" s="1"/>
      <c r="K580" s="1"/>
    </row>
    <row r="581" spans="1:11" x14ac:dyDescent="0.25">
      <c r="A581" s="1"/>
      <c r="B581" s="1"/>
      <c r="C581" s="1"/>
      <c r="D581" s="1"/>
      <c r="E581" s="1"/>
      <c r="F581" s="1"/>
      <c r="G581" s="1"/>
      <c r="H581" s="1"/>
      <c r="I581" s="1"/>
      <c r="J581" s="1"/>
      <c r="K581" s="1"/>
    </row>
    <row r="582" spans="1:11" x14ac:dyDescent="0.25">
      <c r="A582" s="1"/>
      <c r="B582" s="1"/>
      <c r="C582" s="1"/>
      <c r="D582" s="1"/>
      <c r="E582" s="1"/>
      <c r="F582" s="1"/>
      <c r="G582" s="1"/>
      <c r="H582" s="1"/>
      <c r="I582" s="1"/>
      <c r="J582" s="1"/>
      <c r="K582" s="1"/>
    </row>
    <row r="583" spans="1:11" x14ac:dyDescent="0.25">
      <c r="A583" s="1"/>
      <c r="B583" s="1"/>
      <c r="C583" s="1"/>
      <c r="D583" s="1"/>
      <c r="E583" s="1"/>
      <c r="F583" s="1"/>
      <c r="G583" s="1"/>
      <c r="H583" s="1"/>
      <c r="I583" s="1"/>
      <c r="J583" s="1"/>
      <c r="K583" s="1"/>
    </row>
    <row r="584" spans="1:11" x14ac:dyDescent="0.25">
      <c r="A584" s="1"/>
      <c r="B584" s="1"/>
      <c r="C584" s="1"/>
      <c r="D584" s="1"/>
      <c r="E584" s="1"/>
      <c r="F584" s="1"/>
      <c r="G584" s="1"/>
      <c r="H584" s="1"/>
      <c r="I584" s="1"/>
      <c r="J584" s="1"/>
      <c r="K584" s="1"/>
    </row>
    <row r="585" spans="1:11" x14ac:dyDescent="0.25">
      <c r="A585" s="1"/>
      <c r="B585" s="1"/>
      <c r="C585" s="1"/>
      <c r="D585" s="1"/>
      <c r="E585" s="1"/>
      <c r="F585" s="1"/>
      <c r="G585" s="1"/>
      <c r="H585" s="1"/>
      <c r="I585" s="1"/>
      <c r="J585" s="1"/>
      <c r="K585" s="1"/>
    </row>
    <row r="586" spans="1:11" x14ac:dyDescent="0.25">
      <c r="A586" s="1"/>
      <c r="B586" s="1"/>
      <c r="C586" s="1"/>
      <c r="D586" s="1"/>
      <c r="E586" s="1"/>
      <c r="F586" s="1"/>
      <c r="G586" s="1"/>
      <c r="H586" s="1"/>
      <c r="I586" s="1"/>
      <c r="J586" s="1"/>
      <c r="K586" s="1"/>
    </row>
    <row r="587" spans="1:11" x14ac:dyDescent="0.25">
      <c r="A587" s="1"/>
      <c r="B587" s="1"/>
      <c r="C587" s="1"/>
      <c r="D587" s="1"/>
      <c r="E587" s="1"/>
      <c r="F587" s="1"/>
      <c r="G587" s="1"/>
      <c r="H587" s="1"/>
      <c r="I587" s="1"/>
      <c r="J587" s="1"/>
      <c r="K587" s="1"/>
    </row>
    <row r="588" spans="1:11" x14ac:dyDescent="0.25">
      <c r="A588" s="1"/>
      <c r="B588" s="1"/>
      <c r="C588" s="1"/>
      <c r="D588" s="1"/>
      <c r="E588" s="1"/>
      <c r="F588" s="1"/>
      <c r="G588" s="1"/>
      <c r="H588" s="1"/>
      <c r="I588" s="1"/>
      <c r="J588" s="1"/>
      <c r="K588" s="1"/>
    </row>
    <row r="589" spans="1:11" x14ac:dyDescent="0.25">
      <c r="A589" s="1"/>
      <c r="B589" s="1"/>
      <c r="C589" s="1"/>
      <c r="D589" s="1"/>
      <c r="E589" s="1"/>
      <c r="F589" s="1"/>
      <c r="G589" s="1"/>
      <c r="H589" s="1"/>
      <c r="I589" s="1"/>
      <c r="J589" s="1"/>
      <c r="K589" s="1"/>
    </row>
    <row r="590" spans="1:11" x14ac:dyDescent="0.25">
      <c r="A590" s="1"/>
      <c r="B590" s="1"/>
      <c r="C590" s="1"/>
      <c r="D590" s="1"/>
      <c r="E590" s="1"/>
      <c r="F590" s="1"/>
      <c r="G590" s="1"/>
      <c r="H590" s="1"/>
      <c r="I590" s="1"/>
      <c r="J590" s="1"/>
      <c r="K590" s="1"/>
    </row>
    <row r="591" spans="1:11" x14ac:dyDescent="0.25">
      <c r="A591" s="1"/>
      <c r="B591" s="1"/>
      <c r="C591" s="1"/>
      <c r="D591" s="1"/>
      <c r="E591" s="1"/>
      <c r="F591" s="1"/>
      <c r="G591" s="1"/>
      <c r="H591" s="1"/>
      <c r="I591" s="1"/>
      <c r="J591" s="1"/>
      <c r="K591" s="1"/>
    </row>
    <row r="592" spans="1:11" x14ac:dyDescent="0.25">
      <c r="A592" s="1"/>
      <c r="B592" s="1"/>
      <c r="C592" s="1"/>
      <c r="D592" s="1"/>
      <c r="E592" s="1"/>
      <c r="F592" s="1"/>
      <c r="G592" s="1"/>
      <c r="H592" s="1"/>
      <c r="I592" s="1"/>
      <c r="J592" s="1"/>
      <c r="K592" s="1"/>
    </row>
    <row r="593" spans="1:11" x14ac:dyDescent="0.25">
      <c r="A593" s="1"/>
      <c r="B593" s="1"/>
      <c r="C593" s="1"/>
      <c r="D593" s="1"/>
      <c r="E593" s="1"/>
      <c r="F593" s="1"/>
      <c r="G593" s="1"/>
      <c r="H593" s="1"/>
      <c r="I593" s="1"/>
      <c r="J593" s="1"/>
      <c r="K593" s="1"/>
    </row>
    <row r="594" spans="1:11" x14ac:dyDescent="0.25">
      <c r="A594" s="1"/>
      <c r="B594" s="1"/>
      <c r="C594" s="1"/>
      <c r="D594" s="1"/>
      <c r="E594" s="1"/>
      <c r="F594" s="1"/>
      <c r="G594" s="1"/>
      <c r="H594" s="1"/>
      <c r="I594" s="1"/>
      <c r="J594" s="1"/>
      <c r="K594" s="1"/>
    </row>
    <row r="595" spans="1:11" x14ac:dyDescent="0.25">
      <c r="A595" s="1"/>
      <c r="B595" s="1"/>
      <c r="C595" s="1"/>
      <c r="D595" s="1"/>
      <c r="E595" s="1"/>
      <c r="F595" s="1"/>
      <c r="G595" s="1"/>
      <c r="H595" s="1"/>
      <c r="I595" s="1"/>
      <c r="J595" s="1"/>
      <c r="K595" s="1"/>
    </row>
    <row r="596" spans="1:11" x14ac:dyDescent="0.25">
      <c r="A596" s="1"/>
      <c r="B596" s="1"/>
      <c r="C596" s="1"/>
      <c r="D596" s="1"/>
      <c r="E596" s="1"/>
      <c r="F596" s="1"/>
      <c r="G596" s="1"/>
      <c r="H596" s="1"/>
      <c r="I596" s="1"/>
      <c r="J596" s="1"/>
      <c r="K596" s="1"/>
    </row>
    <row r="597" spans="1:11" x14ac:dyDescent="0.25">
      <c r="A597" s="1"/>
      <c r="B597" s="1"/>
      <c r="C597" s="1"/>
      <c r="D597" s="1"/>
      <c r="E597" s="1"/>
      <c r="F597" s="1"/>
      <c r="G597" s="1"/>
      <c r="H597" s="1"/>
      <c r="I597" s="1"/>
      <c r="J597" s="1"/>
      <c r="K597" s="1"/>
    </row>
    <row r="598" spans="1:11" x14ac:dyDescent="0.25">
      <c r="A598" s="1"/>
      <c r="B598" s="1"/>
      <c r="C598" s="1"/>
      <c r="D598" s="1"/>
      <c r="E598" s="1"/>
      <c r="F598" s="1"/>
      <c r="G598" s="1"/>
      <c r="H598" s="1"/>
      <c r="I598" s="1"/>
      <c r="J598" s="1"/>
      <c r="K598" s="1"/>
    </row>
    <row r="599" spans="1:11" x14ac:dyDescent="0.25">
      <c r="A599" s="1"/>
      <c r="B599" s="1"/>
      <c r="C599" s="1"/>
      <c r="D599" s="1"/>
      <c r="E599" s="1"/>
      <c r="F599" s="1"/>
      <c r="G599" s="1"/>
      <c r="H599" s="1"/>
      <c r="I599" s="1"/>
      <c r="J599" s="1"/>
      <c r="K599" s="1"/>
    </row>
    <row r="600" spans="1:11" x14ac:dyDescent="0.25">
      <c r="A600" s="1"/>
      <c r="B600" s="1"/>
      <c r="C600" s="1"/>
      <c r="D600" s="1"/>
      <c r="E600" s="1"/>
      <c r="F600" s="1"/>
      <c r="G600" s="1"/>
      <c r="H600" s="1"/>
      <c r="I600" s="1"/>
      <c r="J600" s="1"/>
      <c r="K600" s="1"/>
    </row>
    <row r="601" spans="1:11" x14ac:dyDescent="0.25">
      <c r="A601" s="1"/>
      <c r="B601" s="1"/>
      <c r="C601" s="1"/>
      <c r="D601" s="1"/>
      <c r="E601" s="1"/>
      <c r="F601" s="1"/>
      <c r="G601" s="1"/>
      <c r="H601" s="1"/>
      <c r="I601" s="1"/>
      <c r="J601" s="1"/>
      <c r="K601" s="1"/>
    </row>
    <row r="602" spans="1:11" x14ac:dyDescent="0.25">
      <c r="A602" s="1"/>
      <c r="B602" s="1"/>
      <c r="C602" s="1"/>
      <c r="D602" s="1"/>
      <c r="E602" s="1"/>
      <c r="F602" s="1"/>
      <c r="G602" s="1"/>
      <c r="H602" s="1"/>
      <c r="I602" s="1"/>
      <c r="J602" s="1"/>
      <c r="K602" s="1"/>
    </row>
    <row r="603" spans="1:11" x14ac:dyDescent="0.25">
      <c r="A603" s="1"/>
      <c r="B603" s="1"/>
      <c r="C603" s="1"/>
      <c r="D603" s="1"/>
      <c r="E603" s="1"/>
      <c r="F603" s="1"/>
      <c r="G603" s="1"/>
      <c r="H603" s="1"/>
      <c r="I603" s="1"/>
      <c r="J603" s="1"/>
      <c r="K603" s="1"/>
    </row>
    <row r="604" spans="1:11" x14ac:dyDescent="0.25">
      <c r="A604" s="1"/>
      <c r="B604" s="1"/>
      <c r="C604" s="1"/>
      <c r="D604" s="1"/>
      <c r="E604" s="1"/>
      <c r="F604" s="1"/>
      <c r="G604" s="1"/>
      <c r="H604" s="1"/>
      <c r="I604" s="1"/>
      <c r="J604" s="1"/>
      <c r="K604" s="1"/>
    </row>
    <row r="605" spans="1:11" x14ac:dyDescent="0.25">
      <c r="A605" s="1"/>
      <c r="B605" s="1"/>
      <c r="C605" s="1"/>
      <c r="D605" s="1"/>
      <c r="E605" s="1"/>
      <c r="F605" s="1"/>
      <c r="G605" s="1"/>
      <c r="H605" s="1"/>
      <c r="I605" s="1"/>
      <c r="J605" s="1"/>
      <c r="K605" s="1"/>
    </row>
    <row r="606" spans="1:11" x14ac:dyDescent="0.25">
      <c r="A606" s="1"/>
      <c r="B606" s="1"/>
      <c r="C606" s="1"/>
      <c r="D606" s="1"/>
      <c r="E606" s="1"/>
      <c r="F606" s="1"/>
      <c r="G606" s="1"/>
      <c r="H606" s="1"/>
      <c r="I606" s="1"/>
      <c r="J606" s="1"/>
      <c r="K606" s="1"/>
    </row>
    <row r="607" spans="1:11" x14ac:dyDescent="0.25">
      <c r="A607" s="1"/>
      <c r="B607" s="1"/>
      <c r="C607" s="1"/>
      <c r="D607" s="1"/>
      <c r="E607" s="1"/>
      <c r="F607" s="1"/>
      <c r="G607" s="1"/>
      <c r="H607" s="1"/>
      <c r="I607" s="1"/>
      <c r="J607" s="1"/>
      <c r="K607" s="1"/>
    </row>
    <row r="608" spans="1:11" x14ac:dyDescent="0.25">
      <c r="A608" s="1"/>
      <c r="B608" s="1"/>
      <c r="C608" s="1"/>
      <c r="D608" s="1"/>
      <c r="E608" s="1"/>
      <c r="F608" s="1"/>
      <c r="G608" s="1"/>
      <c r="H608" s="1"/>
      <c r="I608" s="1"/>
      <c r="J608" s="1"/>
      <c r="K608" s="1"/>
    </row>
  </sheetData>
  <sheetProtection insertRows="0" deleteRows="0"/>
  <mergeCells count="50">
    <mergeCell ref="B33:J33"/>
    <mergeCell ref="G34:J34"/>
    <mergeCell ref="B35:J35"/>
    <mergeCell ref="B36:J36"/>
    <mergeCell ref="B45:J45"/>
    <mergeCell ref="F3:J3"/>
    <mergeCell ref="I4:J4"/>
    <mergeCell ref="B18:J18"/>
    <mergeCell ref="B16:J16"/>
    <mergeCell ref="B30:J30"/>
    <mergeCell ref="B20:J20"/>
    <mergeCell ref="B60:J60"/>
    <mergeCell ref="B51:J51"/>
    <mergeCell ref="B52:J52"/>
    <mergeCell ref="B55:J55"/>
    <mergeCell ref="G25:J25"/>
    <mergeCell ref="B43:J43"/>
    <mergeCell ref="B42:J42"/>
    <mergeCell ref="G21:J21"/>
    <mergeCell ref="B22:J22"/>
    <mergeCell ref="B26:J26"/>
    <mergeCell ref="B27:J27"/>
    <mergeCell ref="G28:J28"/>
    <mergeCell ref="B29:J29"/>
    <mergeCell ref="G31:J31"/>
    <mergeCell ref="B32:J32"/>
    <mergeCell ref="B94:J94"/>
    <mergeCell ref="B95:J95"/>
    <mergeCell ref="C57:D57"/>
    <mergeCell ref="E57:F57"/>
    <mergeCell ref="G57:H57"/>
    <mergeCell ref="I57:J57"/>
    <mergeCell ref="B78:J78"/>
    <mergeCell ref="C87:I87"/>
    <mergeCell ref="C90:I90"/>
    <mergeCell ref="B72:J72"/>
    <mergeCell ref="B73:J73"/>
    <mergeCell ref="C77:I77"/>
    <mergeCell ref="B81:J81"/>
    <mergeCell ref="C80:I80"/>
    <mergeCell ref="B69:J69"/>
    <mergeCell ref="B68:J68"/>
    <mergeCell ref="C84:I84"/>
    <mergeCell ref="B85:J85"/>
    <mergeCell ref="I56:J56"/>
    <mergeCell ref="B46:J46"/>
    <mergeCell ref="C91:I91"/>
    <mergeCell ref="C56:D56"/>
    <mergeCell ref="E56:F56"/>
    <mergeCell ref="G56:H56"/>
  </mergeCells>
  <conditionalFormatting sqref="J77">
    <cfRule type="iconSet" priority="11">
      <iconSet iconSet="3Symbols" showValue="0">
        <cfvo type="percent" val="0"/>
        <cfvo type="num" val="0"/>
        <cfvo type="formula" val="&quot;Confirmed&quot;"/>
      </iconSet>
    </cfRule>
  </conditionalFormatting>
  <conditionalFormatting sqref="B77:B80 B90:B91 B82 B87:B88">
    <cfRule type="iconSet" priority="10">
      <iconSet iconSet="3Symbols" showValue="0">
        <cfvo type="percent" val="0"/>
        <cfvo type="num" val="0"/>
        <cfvo type="num" val="1"/>
      </iconSet>
    </cfRule>
  </conditionalFormatting>
  <conditionalFormatting sqref="B89">
    <cfRule type="iconSet" priority="9">
      <iconSet iconSet="3Symbols" showValue="0">
        <cfvo type="percent" val="0"/>
        <cfvo type="num" val="0"/>
        <cfvo type="num" val="1"/>
      </iconSet>
    </cfRule>
  </conditionalFormatting>
  <conditionalFormatting sqref="B18:J18">
    <cfRule type="containsText" dxfId="99" priority="8" operator="containsText" text="Type entity name here">
      <formula>NOT(ISERROR(SEARCH("Type entity name here",B18)))</formula>
    </cfRule>
  </conditionalFormatting>
  <conditionalFormatting sqref="J80">
    <cfRule type="iconSet" priority="7">
      <iconSet iconSet="3Symbols" showValue="0">
        <cfvo type="percent" val="0"/>
        <cfvo type="num" val="0"/>
        <cfvo type="formula" val="&quot;Confirmed&quot;"/>
      </iconSet>
    </cfRule>
  </conditionalFormatting>
  <conditionalFormatting sqref="J87">
    <cfRule type="iconSet" priority="6">
      <iconSet iconSet="3Symbols" showValue="0">
        <cfvo type="percent" val="0"/>
        <cfvo type="num" val="0"/>
        <cfvo type="formula" val="&quot;Confirmed&quot;"/>
      </iconSet>
    </cfRule>
  </conditionalFormatting>
  <conditionalFormatting sqref="J90">
    <cfRule type="iconSet" priority="5">
      <iconSet iconSet="3Symbols" showValue="0">
        <cfvo type="percent" val="0"/>
        <cfvo type="num" val="0"/>
        <cfvo type="formula" val="&quot;Confirmed&quot;"/>
      </iconSet>
    </cfRule>
  </conditionalFormatting>
  <conditionalFormatting sqref="B81">
    <cfRule type="iconSet" priority="4">
      <iconSet iconSet="3Symbols" showValue="0">
        <cfvo type="percent" val="0"/>
        <cfvo type="num" val="0"/>
        <cfvo type="num" val="1"/>
      </iconSet>
    </cfRule>
  </conditionalFormatting>
  <conditionalFormatting sqref="B83:B84 B86">
    <cfRule type="iconSet" priority="3">
      <iconSet iconSet="3Symbols" showValue="0">
        <cfvo type="percent" val="0"/>
        <cfvo type="num" val="0"/>
        <cfvo type="num" val="1"/>
      </iconSet>
    </cfRule>
  </conditionalFormatting>
  <conditionalFormatting sqref="J84">
    <cfRule type="iconSet" priority="2">
      <iconSet iconSet="3Symbols" showValue="0">
        <cfvo type="percent" val="0"/>
        <cfvo type="num" val="0"/>
        <cfvo type="formula" val="&quot;Confirmed&quot;"/>
      </iconSet>
    </cfRule>
  </conditionalFormatting>
  <conditionalFormatting sqref="B85">
    <cfRule type="iconSet" priority="1">
      <iconSet iconSet="3Symbols" showValue="0">
        <cfvo type="percent" val="0"/>
        <cfvo type="num" val="0"/>
        <cfvo type="num" val="1"/>
      </iconSet>
    </cfRule>
  </conditionalFormatting>
  <dataValidations count="2">
    <dataValidation type="list" allowBlank="1" showInputMessage="1" showErrorMessage="1" sqref="I4:J4">
      <formula1>"Select classification,PROTECTED,SECRET,TOP SECRET"</formula1>
    </dataValidation>
    <dataValidation type="list" allowBlank="1" showInputMessage="1" showErrorMessage="1" sqref="J90 J77 J87 J80 J84">
      <formula1>"Select,Confirmed"</formula1>
    </dataValidation>
  </dataValidations>
  <printOptions horizontalCentered="1"/>
  <pageMargins left="0.19685039370078741" right="0.19685039370078741" top="0.19685039370078741" bottom="0.19685039370078741" header="0" footer="0"/>
  <pageSetup paperSize="9" orientation="portrait" r:id="rId1"/>
  <ignoredErrors>
    <ignoredError sqref="D63"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2"/>
  <sheetViews>
    <sheetView showRowColHeaders="0" zoomScaleNormal="100" zoomScaleSheetLayoutView="100" workbookViewId="0"/>
  </sheetViews>
  <sheetFormatPr defaultRowHeight="15" x14ac:dyDescent="0.25"/>
  <cols>
    <col min="1" max="1" width="2.140625" style="1" customWidth="1"/>
    <col min="2" max="2" width="3.28515625" customWidth="1"/>
    <col min="3" max="3" width="42.85546875" customWidth="1"/>
    <col min="4" max="4" width="11.85546875" customWidth="1"/>
    <col min="5" max="5" width="38" customWidth="1"/>
    <col min="6" max="6" width="2.140625" style="1" customWidth="1"/>
    <col min="7" max="51" width="9.140625" style="15"/>
  </cols>
  <sheetData>
    <row r="1" spans="1:5" ht="15" customHeight="1" x14ac:dyDescent="0.3">
      <c r="A1" s="14">
        <v>1</v>
      </c>
      <c r="B1" s="150" t="str">
        <f>classification</f>
        <v>Select classification</v>
      </c>
      <c r="C1" s="150"/>
      <c r="D1" s="150"/>
      <c r="E1" s="150"/>
    </row>
    <row r="2" spans="1:5" ht="21" x14ac:dyDescent="0.35">
      <c r="B2" s="7" t="s">
        <v>6</v>
      </c>
      <c r="C2" s="1"/>
      <c r="D2" s="1"/>
      <c r="E2" s="1"/>
    </row>
    <row r="3" spans="1:5" ht="15.75" x14ac:dyDescent="0.25">
      <c r="B3" s="8" t="s">
        <v>46</v>
      </c>
      <c r="C3" s="1"/>
      <c r="D3" s="1"/>
      <c r="E3" s="1"/>
    </row>
    <row r="4" spans="1:5" x14ac:dyDescent="0.25">
      <c r="B4" s="1"/>
      <c r="C4" s="1"/>
      <c r="D4" s="19" t="s">
        <v>44</v>
      </c>
      <c r="E4" s="1"/>
    </row>
    <row r="5" spans="1:5" ht="16.5" thickBot="1" x14ac:dyDescent="0.3">
      <c r="B5" s="1"/>
      <c r="C5" s="9" t="s">
        <v>43</v>
      </c>
      <c r="D5" s="18" t="s">
        <v>58</v>
      </c>
      <c r="E5" s="1"/>
    </row>
    <row r="6" spans="1:5" ht="45.75" thickBot="1" x14ac:dyDescent="0.3">
      <c r="B6" s="5">
        <v>1</v>
      </c>
      <c r="C6" s="6" t="s">
        <v>272</v>
      </c>
      <c r="D6" s="17"/>
      <c r="E6" s="77" t="str">
        <f t="shared" ref="E6:E17" si="0">IF(D6=Partial,Partial_description,IF(D6=Substantial,Substantial_description,IF(D6=Full,Full_description,IF(D6=Excelled,Excelled_description,IF(D6=Response_Not_applicable,Response_Enter_rationale,IF(ISBLANK(D6),"-","-"))))))</f>
        <v>-</v>
      </c>
    </row>
    <row r="7" spans="1:5" ht="60.75" thickBot="1" x14ac:dyDescent="0.3">
      <c r="B7" s="5">
        <v>2</v>
      </c>
      <c r="C7" s="6" t="s">
        <v>97</v>
      </c>
      <c r="D7" s="17"/>
      <c r="E7" s="77" t="str">
        <f t="shared" si="0"/>
        <v>-</v>
      </c>
    </row>
    <row r="8" spans="1:5" ht="45.75" thickBot="1" x14ac:dyDescent="0.3">
      <c r="B8" s="5">
        <v>3</v>
      </c>
      <c r="C8" s="6" t="s">
        <v>98</v>
      </c>
      <c r="D8" s="17"/>
      <c r="E8" s="77" t="str">
        <f t="shared" si="0"/>
        <v>-</v>
      </c>
    </row>
    <row r="9" spans="1:5" ht="45.75" thickBot="1" x14ac:dyDescent="0.3">
      <c r="B9" s="5">
        <v>4</v>
      </c>
      <c r="C9" s="6" t="s">
        <v>274</v>
      </c>
      <c r="D9" s="17"/>
      <c r="E9" s="77" t="str">
        <f t="shared" si="0"/>
        <v>-</v>
      </c>
    </row>
    <row r="10" spans="1:5" ht="60.75" thickBot="1" x14ac:dyDescent="0.3">
      <c r="B10" s="5">
        <v>5</v>
      </c>
      <c r="C10" s="6" t="s">
        <v>273</v>
      </c>
      <c r="D10" s="17"/>
      <c r="E10" s="77" t="str">
        <f t="shared" si="0"/>
        <v>-</v>
      </c>
    </row>
    <row r="11" spans="1:5" ht="90.75" thickBot="1" x14ac:dyDescent="0.3">
      <c r="B11" s="5">
        <v>6</v>
      </c>
      <c r="C11" s="6" t="s">
        <v>275</v>
      </c>
      <c r="D11" s="17"/>
      <c r="E11" s="77" t="str">
        <f t="shared" si="0"/>
        <v>-</v>
      </c>
    </row>
    <row r="12" spans="1:5" ht="105.75" thickBot="1" x14ac:dyDescent="0.3">
      <c r="B12" s="5">
        <v>7</v>
      </c>
      <c r="C12" s="6" t="s">
        <v>276</v>
      </c>
      <c r="D12" s="17"/>
      <c r="E12" s="77" t="str">
        <f t="shared" si="0"/>
        <v>-</v>
      </c>
    </row>
    <row r="13" spans="1:5" ht="45.75" thickBot="1" x14ac:dyDescent="0.3">
      <c r="B13" s="5">
        <v>8</v>
      </c>
      <c r="C13" s="6" t="s">
        <v>277</v>
      </c>
      <c r="D13" s="17"/>
      <c r="E13" s="77" t="str">
        <f t="shared" si="0"/>
        <v>-</v>
      </c>
    </row>
    <row r="14" spans="1:5" ht="75.75" thickBot="1" x14ac:dyDescent="0.3">
      <c r="B14" s="5">
        <v>9</v>
      </c>
      <c r="C14" s="6" t="s">
        <v>278</v>
      </c>
      <c r="D14" s="17"/>
      <c r="E14" s="77" t="str">
        <f t="shared" si="0"/>
        <v>-</v>
      </c>
    </row>
    <row r="15" spans="1:5" ht="75.75" thickBot="1" x14ac:dyDescent="0.3">
      <c r="B15" s="5">
        <v>10</v>
      </c>
      <c r="C15" s="6" t="s">
        <v>279</v>
      </c>
      <c r="D15" s="17"/>
      <c r="E15" s="77" t="str">
        <f t="shared" si="0"/>
        <v>-</v>
      </c>
    </row>
    <row r="16" spans="1:5" ht="60.75" thickBot="1" x14ac:dyDescent="0.3">
      <c r="B16" s="196">
        <v>11</v>
      </c>
      <c r="C16" s="6" t="s">
        <v>347</v>
      </c>
      <c r="D16" s="17"/>
      <c r="E16" s="77" t="str">
        <f t="shared" si="0"/>
        <v>-</v>
      </c>
    </row>
    <row r="17" spans="2:5" ht="60.75" thickBot="1" x14ac:dyDescent="0.3">
      <c r="B17" s="196">
        <v>12</v>
      </c>
      <c r="C17" s="6" t="s">
        <v>348</v>
      </c>
      <c r="D17" s="17"/>
      <c r="E17" s="77" t="str">
        <f t="shared" si="0"/>
        <v>-</v>
      </c>
    </row>
    <row r="18" spans="2:5" ht="90.75" thickBot="1" x14ac:dyDescent="0.3">
      <c r="B18" s="196">
        <v>13</v>
      </c>
      <c r="C18" s="6" t="s">
        <v>349</v>
      </c>
      <c r="D18" s="17"/>
      <c r="E18" s="114" t="str">
        <f>IF(D18="Yes","Provide details in Q8.14",IF(D18="No","Provide details in Q8.14",IF(ISBLANK(D18),"-")))</f>
        <v>-</v>
      </c>
    </row>
    <row r="19" spans="2:5" ht="60.75" thickBot="1" x14ac:dyDescent="0.3">
      <c r="B19" s="196">
        <v>14</v>
      </c>
      <c r="C19" s="6" t="s">
        <v>350</v>
      </c>
      <c r="D19" s="199"/>
      <c r="E19" s="200" t="s">
        <v>395</v>
      </c>
    </row>
    <row r="20" spans="2:5" x14ac:dyDescent="0.25">
      <c r="B20" s="26"/>
      <c r="C20" s="27"/>
      <c r="D20" s="94"/>
      <c r="E20" s="94"/>
    </row>
    <row r="21" spans="2:5" ht="21" x14ac:dyDescent="0.35">
      <c r="B21" s="7" t="s">
        <v>6</v>
      </c>
      <c r="C21" s="1"/>
      <c r="D21" s="1"/>
      <c r="E21" s="1"/>
    </row>
    <row r="22" spans="2:5" ht="15.75" x14ac:dyDescent="0.25">
      <c r="B22" s="8" t="s">
        <v>52</v>
      </c>
      <c r="C22" s="1"/>
      <c r="D22" s="1"/>
      <c r="E22" s="1"/>
    </row>
    <row r="23" spans="2:5" x14ac:dyDescent="0.25">
      <c r="B23" s="1"/>
      <c r="C23" s="1"/>
      <c r="D23" s="1"/>
      <c r="E23" s="1"/>
    </row>
    <row r="24" spans="2:5" x14ac:dyDescent="0.25">
      <c r="B24" s="1"/>
      <c r="C24" s="1"/>
      <c r="D24" s="1"/>
      <c r="E24" s="1"/>
    </row>
    <row r="25" spans="2:5" x14ac:dyDescent="0.25">
      <c r="B25" s="1"/>
      <c r="C25" s="1"/>
      <c r="D25" s="1"/>
      <c r="E25" s="1"/>
    </row>
    <row r="26" spans="2:5" x14ac:dyDescent="0.25">
      <c r="B26" s="1"/>
      <c r="C26" s="1"/>
      <c r="D26" s="1"/>
      <c r="E26" s="1"/>
    </row>
    <row r="27" spans="2:5" x14ac:dyDescent="0.25">
      <c r="B27" s="1"/>
      <c r="C27" s="1"/>
      <c r="D27" s="1"/>
      <c r="E27" s="1"/>
    </row>
    <row r="28" spans="2:5" x14ac:dyDescent="0.25">
      <c r="B28" s="1"/>
      <c r="C28" s="1"/>
      <c r="D28" s="1"/>
      <c r="E28" s="1"/>
    </row>
    <row r="29" spans="2:5" x14ac:dyDescent="0.25">
      <c r="B29" s="1"/>
      <c r="C29" s="1"/>
      <c r="D29" s="1"/>
      <c r="E29" s="1"/>
    </row>
    <row r="30" spans="2:5" x14ac:dyDescent="0.25">
      <c r="B30" s="1"/>
      <c r="C30" s="1"/>
      <c r="D30" s="1"/>
      <c r="E30" s="1"/>
    </row>
    <row r="31" spans="2:5" x14ac:dyDescent="0.25">
      <c r="B31" s="1"/>
      <c r="C31" s="1"/>
      <c r="D31" s="1"/>
      <c r="E31" s="1"/>
    </row>
    <row r="32" spans="2:5" x14ac:dyDescent="0.25">
      <c r="B32" s="1"/>
      <c r="C32" s="1"/>
      <c r="D32" s="1"/>
      <c r="E32" s="1"/>
    </row>
    <row r="33" spans="2:5" ht="15.75" thickBot="1" x14ac:dyDescent="0.3">
      <c r="B33" s="1"/>
      <c r="C33" s="1"/>
      <c r="D33" s="1"/>
      <c r="E33" s="1"/>
    </row>
    <row r="34" spans="2:5" ht="15.75" thickBot="1" x14ac:dyDescent="0.3">
      <c r="B34" s="16" t="s">
        <v>53</v>
      </c>
      <c r="C34" s="1"/>
      <c r="D34" s="1"/>
      <c r="E34" s="83" t="str">
        <f>'Maturity calculator'!I12</f>
        <v/>
      </c>
    </row>
    <row r="35" spans="2:5" ht="15.75" thickBot="1" x14ac:dyDescent="0.3">
      <c r="B35" s="16" t="s">
        <v>54</v>
      </c>
      <c r="C35" s="1"/>
      <c r="D35" s="1"/>
      <c r="E35" s="84" t="s">
        <v>233</v>
      </c>
    </row>
    <row r="36" spans="2:5" x14ac:dyDescent="0.25">
      <c r="B36" s="16"/>
      <c r="C36" s="1"/>
      <c r="D36" s="1"/>
      <c r="E36" s="1"/>
    </row>
    <row r="37" spans="2:5" x14ac:dyDescent="0.25">
      <c r="B37" s="13" t="s">
        <v>55</v>
      </c>
      <c r="C37" s="1"/>
      <c r="D37" s="1"/>
      <c r="E37" s="1"/>
    </row>
    <row r="38" spans="2:5" ht="29.25" customHeight="1" x14ac:dyDescent="0.25">
      <c r="B38" s="1"/>
      <c r="C38" s="187" t="s">
        <v>99</v>
      </c>
      <c r="D38" s="182"/>
      <c r="E38" s="182"/>
    </row>
    <row r="39" spans="2:5" ht="52.5" customHeight="1" x14ac:dyDescent="0.25">
      <c r="B39" s="1"/>
      <c r="C39" s="187" t="s">
        <v>100</v>
      </c>
      <c r="D39" s="182"/>
      <c r="E39" s="182"/>
    </row>
    <row r="40" spans="2:5" ht="41.25" customHeight="1" x14ac:dyDescent="0.25">
      <c r="B40" s="1"/>
      <c r="C40" s="187" t="s">
        <v>101</v>
      </c>
      <c r="D40" s="182"/>
      <c r="E40" s="182"/>
    </row>
    <row r="41" spans="2:5" ht="50.25" customHeight="1" x14ac:dyDescent="0.25">
      <c r="B41" s="1"/>
      <c r="C41" s="187" t="s">
        <v>102</v>
      </c>
      <c r="D41" s="182"/>
      <c r="E41" s="182"/>
    </row>
    <row r="42" spans="2:5" x14ac:dyDescent="0.25">
      <c r="B42" s="1"/>
      <c r="C42" s="23"/>
      <c r="D42" s="21"/>
      <c r="E42" s="21"/>
    </row>
    <row r="43" spans="2:5" x14ac:dyDescent="0.25">
      <c r="B43" s="13" t="s">
        <v>56</v>
      </c>
      <c r="C43" s="1"/>
      <c r="D43" s="1"/>
      <c r="E43" s="1"/>
    </row>
    <row r="44" spans="2:5" ht="68.25" customHeight="1" thickBot="1" x14ac:dyDescent="0.3">
      <c r="B44" s="1"/>
      <c r="C44" s="186" t="s">
        <v>63</v>
      </c>
      <c r="D44" s="186"/>
      <c r="E44" s="186"/>
    </row>
    <row r="45" spans="2:5" ht="128.25" customHeight="1" thickBot="1" x14ac:dyDescent="0.3">
      <c r="B45" s="178" t="s">
        <v>47</v>
      </c>
      <c r="C45" s="179"/>
      <c r="D45" s="179"/>
      <c r="E45" s="180"/>
    </row>
    <row r="46" spans="2:5" x14ac:dyDescent="0.25">
      <c r="B46" s="1"/>
      <c r="C46" s="1"/>
      <c r="D46" s="1"/>
      <c r="E46" s="1"/>
    </row>
    <row r="47" spans="2:5" x14ac:dyDescent="0.25">
      <c r="B47" s="13" t="s">
        <v>57</v>
      </c>
      <c r="D47" s="1"/>
      <c r="E47" s="1"/>
    </row>
    <row r="48" spans="2:5" ht="42.75" customHeight="1" x14ac:dyDescent="0.25">
      <c r="B48" s="13"/>
      <c r="C48" s="181" t="s">
        <v>64</v>
      </c>
      <c r="D48" s="181"/>
      <c r="E48" s="181"/>
    </row>
    <row r="49" spans="1:51" ht="15.75" thickBot="1" x14ac:dyDescent="0.3">
      <c r="B49" s="125" t="s">
        <v>368</v>
      </c>
      <c r="C49" s="113"/>
      <c r="D49" s="113"/>
      <c r="E49" s="113"/>
    </row>
    <row r="50" spans="1:51" ht="147.94999999999999" customHeight="1" thickBot="1" x14ac:dyDescent="0.3">
      <c r="B50" s="178" t="s">
        <v>47</v>
      </c>
      <c r="C50" s="179"/>
      <c r="D50" s="179"/>
      <c r="E50" s="180"/>
    </row>
    <row r="51" spans="1:51" ht="15.75" thickBot="1" x14ac:dyDescent="0.3">
      <c r="B51" s="1"/>
      <c r="C51" s="1"/>
      <c r="D51" s="1"/>
      <c r="E51" s="1"/>
    </row>
    <row r="52" spans="1:51" ht="15.75" thickBot="1" x14ac:dyDescent="0.3">
      <c r="B52" s="123" t="s">
        <v>369</v>
      </c>
      <c r="C52" s="124"/>
      <c r="D52" s="124"/>
      <c r="E52" s="124"/>
      <c r="AT52"/>
      <c r="AU52"/>
      <c r="AV52"/>
      <c r="AW52"/>
      <c r="AX52"/>
      <c r="AY52"/>
    </row>
    <row r="53" spans="1:51" ht="147.94999999999999" customHeight="1" thickBot="1" x14ac:dyDescent="0.3">
      <c r="B53" s="178" t="s">
        <v>47</v>
      </c>
      <c r="C53" s="179"/>
      <c r="D53" s="179"/>
      <c r="E53" s="180"/>
      <c r="AT53"/>
      <c r="AU53"/>
      <c r="AV53"/>
      <c r="AW53"/>
      <c r="AX53"/>
      <c r="AY53"/>
    </row>
    <row r="54" spans="1:51" x14ac:dyDescent="0.25">
      <c r="B54" s="1"/>
      <c r="C54" s="1"/>
      <c r="D54" s="1"/>
      <c r="E54" s="1"/>
      <c r="AT54"/>
      <c r="AU54"/>
      <c r="AV54"/>
      <c r="AW54"/>
      <c r="AX54"/>
      <c r="AY54"/>
    </row>
    <row r="55" spans="1:51" ht="18.75" x14ac:dyDescent="0.3">
      <c r="A55" s="14">
        <v>1</v>
      </c>
      <c r="B55" s="1"/>
      <c r="C55" s="150" t="str">
        <f>classification</f>
        <v>Select classification</v>
      </c>
      <c r="D55" s="150"/>
      <c r="E55" s="150"/>
      <c r="AT55"/>
      <c r="AU55"/>
      <c r="AV55"/>
      <c r="AW55"/>
      <c r="AX55"/>
      <c r="AY55"/>
    </row>
    <row r="56" spans="1:51" x14ac:dyDescent="0.25">
      <c r="A56" s="15"/>
      <c r="B56" s="15"/>
      <c r="C56" s="15"/>
      <c r="D56" s="15"/>
      <c r="E56" s="15"/>
      <c r="F56" s="15"/>
      <c r="AT56"/>
      <c r="AU56"/>
      <c r="AV56"/>
      <c r="AW56"/>
      <c r="AX56"/>
      <c r="AY56"/>
    </row>
    <row r="57" spans="1:51" x14ac:dyDescent="0.25">
      <c r="A57" s="15"/>
      <c r="B57" s="15"/>
      <c r="C57" s="15"/>
      <c r="D57" s="15"/>
      <c r="E57" s="15"/>
      <c r="F57" s="15"/>
      <c r="AT57"/>
      <c r="AU57"/>
      <c r="AV57"/>
      <c r="AW57"/>
      <c r="AX57"/>
      <c r="AY57"/>
    </row>
    <row r="58" spans="1:51" x14ac:dyDescent="0.25">
      <c r="A58" s="15"/>
      <c r="B58" s="15"/>
      <c r="C58" s="15"/>
      <c r="D58" s="15"/>
      <c r="E58" s="15"/>
      <c r="F58" s="15"/>
      <c r="AT58"/>
      <c r="AU58"/>
      <c r="AV58"/>
      <c r="AW58"/>
      <c r="AX58"/>
      <c r="AY58"/>
    </row>
    <row r="59" spans="1:51" x14ac:dyDescent="0.25">
      <c r="A59" s="15"/>
      <c r="B59" s="15"/>
      <c r="C59" s="15"/>
      <c r="D59" s="15"/>
      <c r="E59" s="15"/>
      <c r="F59" s="15"/>
      <c r="AT59"/>
      <c r="AU59"/>
      <c r="AV59"/>
      <c r="AW59"/>
      <c r="AX59"/>
      <c r="AY59"/>
    </row>
    <row r="60" spans="1:51" x14ac:dyDescent="0.25">
      <c r="A60" s="15"/>
      <c r="B60" s="15"/>
      <c r="C60" s="15"/>
      <c r="D60" s="15"/>
      <c r="E60" s="15"/>
      <c r="F60" s="15"/>
      <c r="AT60"/>
      <c r="AU60"/>
      <c r="AV60"/>
      <c r="AW60"/>
      <c r="AX60"/>
      <c r="AY60"/>
    </row>
    <row r="61" spans="1:51" x14ac:dyDescent="0.25">
      <c r="A61" s="15"/>
      <c r="B61" s="15"/>
      <c r="C61" s="15"/>
      <c r="D61" s="15"/>
      <c r="E61" s="15"/>
      <c r="F61" s="15"/>
      <c r="AT61"/>
      <c r="AU61"/>
      <c r="AV61"/>
      <c r="AW61"/>
      <c r="AX61"/>
      <c r="AY61"/>
    </row>
    <row r="62" spans="1:51" x14ac:dyDescent="0.25">
      <c r="A62" s="15"/>
      <c r="B62" s="15"/>
      <c r="C62" s="15"/>
      <c r="D62" s="15"/>
      <c r="E62" s="15"/>
      <c r="F62" s="15"/>
      <c r="AT62"/>
      <c r="AU62"/>
      <c r="AV62"/>
      <c r="AW62"/>
      <c r="AX62"/>
      <c r="AY62"/>
    </row>
    <row r="63" spans="1:51" x14ac:dyDescent="0.25">
      <c r="A63" s="15"/>
      <c r="B63" s="15"/>
      <c r="C63" s="15"/>
      <c r="D63" s="15"/>
      <c r="E63" s="15"/>
      <c r="F63" s="15"/>
      <c r="AT63"/>
      <c r="AU63"/>
      <c r="AV63"/>
      <c r="AW63"/>
      <c r="AX63"/>
      <c r="AY63"/>
    </row>
    <row r="64" spans="1:51" x14ac:dyDescent="0.25">
      <c r="A64" s="15"/>
      <c r="B64" s="15"/>
      <c r="C64" s="15"/>
      <c r="D64" s="15"/>
      <c r="E64" s="15"/>
      <c r="F64" s="15"/>
      <c r="AT64"/>
      <c r="AU64"/>
      <c r="AV64"/>
      <c r="AW64"/>
      <c r="AX64"/>
      <c r="AY64"/>
    </row>
    <row r="65" spans="1:51" x14ac:dyDescent="0.25">
      <c r="A65" s="15"/>
      <c r="B65" s="15"/>
      <c r="C65" s="15"/>
      <c r="D65" s="15"/>
      <c r="E65" s="15"/>
      <c r="F65" s="15"/>
      <c r="AT65"/>
      <c r="AU65"/>
      <c r="AV65"/>
      <c r="AW65"/>
      <c r="AX65"/>
      <c r="AY65"/>
    </row>
    <row r="66" spans="1:51" x14ac:dyDescent="0.25">
      <c r="A66" s="15"/>
      <c r="B66" s="15"/>
      <c r="C66" s="15"/>
      <c r="D66" s="15"/>
      <c r="E66" s="15"/>
      <c r="F66" s="15"/>
      <c r="AT66"/>
      <c r="AU66"/>
      <c r="AV66"/>
      <c r="AW66"/>
      <c r="AX66"/>
      <c r="AY66"/>
    </row>
    <row r="67" spans="1:51" x14ac:dyDescent="0.25">
      <c r="A67" s="15"/>
      <c r="B67" s="15"/>
      <c r="C67" s="15"/>
      <c r="D67" s="15"/>
      <c r="E67" s="15"/>
      <c r="F67" s="15"/>
      <c r="AT67"/>
      <c r="AU67"/>
      <c r="AV67"/>
      <c r="AW67"/>
      <c r="AX67"/>
      <c r="AY67"/>
    </row>
    <row r="68" spans="1:51" x14ac:dyDescent="0.25">
      <c r="A68" s="15"/>
      <c r="B68" s="15"/>
      <c r="C68" s="15"/>
      <c r="D68" s="15"/>
      <c r="E68" s="15"/>
      <c r="F68" s="15"/>
      <c r="AT68"/>
      <c r="AU68"/>
      <c r="AV68"/>
      <c r="AW68"/>
      <c r="AX68"/>
      <c r="AY68"/>
    </row>
    <row r="69" spans="1:51" x14ac:dyDescent="0.25">
      <c r="A69" s="15"/>
      <c r="B69" s="15"/>
      <c r="C69" s="15"/>
      <c r="D69" s="15"/>
      <c r="E69" s="15"/>
      <c r="F69" s="15"/>
      <c r="AT69"/>
      <c r="AU69"/>
      <c r="AV69"/>
      <c r="AW69"/>
      <c r="AX69"/>
      <c r="AY69"/>
    </row>
    <row r="70" spans="1:51" x14ac:dyDescent="0.25">
      <c r="A70" s="15"/>
      <c r="B70" s="15"/>
      <c r="C70" s="15"/>
      <c r="D70" s="15"/>
      <c r="E70" s="15"/>
      <c r="F70" s="15"/>
      <c r="AT70"/>
      <c r="AU70"/>
      <c r="AV70"/>
      <c r="AW70"/>
      <c r="AX70"/>
      <c r="AY70"/>
    </row>
    <row r="71" spans="1:51" x14ac:dyDescent="0.25">
      <c r="A71" s="15"/>
      <c r="B71" s="15"/>
      <c r="C71" s="15"/>
      <c r="D71" s="15"/>
      <c r="E71" s="15"/>
      <c r="F71" s="15"/>
      <c r="AT71"/>
      <c r="AU71"/>
      <c r="AV71"/>
      <c r="AW71"/>
      <c r="AX71"/>
      <c r="AY71"/>
    </row>
    <row r="72" spans="1:51" x14ac:dyDescent="0.25">
      <c r="A72" s="15"/>
      <c r="B72" s="15"/>
      <c r="C72" s="15"/>
      <c r="D72" s="15"/>
      <c r="E72" s="15"/>
      <c r="F72" s="15"/>
      <c r="AT72"/>
      <c r="AU72"/>
      <c r="AV72"/>
      <c r="AW72"/>
      <c r="AX72"/>
      <c r="AY72"/>
    </row>
    <row r="73" spans="1:51" x14ac:dyDescent="0.25">
      <c r="A73" s="15"/>
      <c r="B73" s="15"/>
      <c r="C73" s="15"/>
      <c r="D73" s="15"/>
      <c r="E73" s="15"/>
      <c r="F73" s="15"/>
      <c r="AT73"/>
      <c r="AU73"/>
      <c r="AV73"/>
      <c r="AW73"/>
      <c r="AX73"/>
      <c r="AY73"/>
    </row>
    <row r="74" spans="1:51" x14ac:dyDescent="0.25">
      <c r="A74" s="15"/>
      <c r="B74" s="15"/>
      <c r="C74" s="15"/>
      <c r="D74" s="15"/>
      <c r="E74" s="15"/>
      <c r="F74" s="15"/>
      <c r="AT74"/>
      <c r="AU74"/>
      <c r="AV74"/>
      <c r="AW74"/>
      <c r="AX74"/>
      <c r="AY74"/>
    </row>
    <row r="75" spans="1:51" x14ac:dyDescent="0.25">
      <c r="A75" s="15"/>
      <c r="B75" s="15"/>
      <c r="C75" s="15"/>
      <c r="D75" s="15"/>
      <c r="E75" s="15"/>
      <c r="F75" s="15"/>
      <c r="AT75"/>
      <c r="AU75"/>
      <c r="AV75"/>
      <c r="AW75"/>
      <c r="AX75"/>
      <c r="AY75"/>
    </row>
    <row r="76" spans="1:51" x14ac:dyDescent="0.25">
      <c r="A76" s="15"/>
      <c r="B76" s="15"/>
      <c r="C76" s="15"/>
      <c r="D76" s="15"/>
      <c r="E76" s="15"/>
      <c r="F76" s="15"/>
      <c r="AT76"/>
      <c r="AU76"/>
      <c r="AV76"/>
      <c r="AW76"/>
      <c r="AX76"/>
      <c r="AY76"/>
    </row>
    <row r="77" spans="1:51" x14ac:dyDescent="0.25">
      <c r="A77" s="15"/>
      <c r="B77" s="15"/>
      <c r="C77" s="15"/>
      <c r="D77" s="15"/>
      <c r="E77" s="15"/>
      <c r="F77" s="15"/>
      <c r="AT77"/>
      <c r="AU77"/>
      <c r="AV77"/>
      <c r="AW77"/>
      <c r="AX77"/>
      <c r="AY77"/>
    </row>
    <row r="78" spans="1:51" x14ac:dyDescent="0.25">
      <c r="A78" s="15"/>
      <c r="B78" s="15"/>
      <c r="C78" s="15"/>
      <c r="D78" s="15"/>
      <c r="E78" s="15"/>
      <c r="F78" s="15"/>
      <c r="AT78"/>
      <c r="AU78"/>
      <c r="AV78"/>
      <c r="AW78"/>
      <c r="AX78"/>
      <c r="AY78"/>
    </row>
    <row r="79" spans="1:51" x14ac:dyDescent="0.25">
      <c r="A79" s="15"/>
      <c r="B79" s="15"/>
      <c r="C79" s="15"/>
      <c r="D79" s="15"/>
      <c r="E79" s="15"/>
      <c r="F79" s="15"/>
      <c r="AT79"/>
      <c r="AU79"/>
      <c r="AV79"/>
      <c r="AW79"/>
      <c r="AX79"/>
      <c r="AY79"/>
    </row>
    <row r="80" spans="1:51" x14ac:dyDescent="0.25">
      <c r="A80" s="15"/>
      <c r="B80" s="15"/>
      <c r="C80" s="15"/>
      <c r="D80" s="15"/>
      <c r="E80" s="15"/>
      <c r="F80" s="15"/>
      <c r="AT80"/>
      <c r="AU80"/>
      <c r="AV80"/>
      <c r="AW80"/>
      <c r="AX80"/>
      <c r="AY80"/>
    </row>
    <row r="81" spans="1:51" x14ac:dyDescent="0.25">
      <c r="A81" s="15"/>
      <c r="B81" s="15"/>
      <c r="C81" s="15"/>
      <c r="D81" s="15"/>
      <c r="E81" s="15"/>
      <c r="F81" s="15"/>
      <c r="AT81"/>
      <c r="AU81"/>
      <c r="AV81"/>
      <c r="AW81"/>
      <c r="AX81"/>
      <c r="AY81"/>
    </row>
    <row r="82" spans="1:51" x14ac:dyDescent="0.25">
      <c r="A82" s="15"/>
      <c r="B82" s="15"/>
      <c r="C82" s="15"/>
      <c r="D82" s="15"/>
      <c r="E82" s="15"/>
      <c r="F82" s="15"/>
      <c r="AT82"/>
      <c r="AU82"/>
      <c r="AV82"/>
      <c r="AW82"/>
      <c r="AX82"/>
      <c r="AY82"/>
    </row>
  </sheetData>
  <mergeCells count="11">
    <mergeCell ref="B50:E50"/>
    <mergeCell ref="B53:E53"/>
    <mergeCell ref="C55:E55"/>
    <mergeCell ref="B1:E1"/>
    <mergeCell ref="C44:E44"/>
    <mergeCell ref="B45:E45"/>
    <mergeCell ref="C48:E48"/>
    <mergeCell ref="C38:E38"/>
    <mergeCell ref="C39:E39"/>
    <mergeCell ref="C40:E40"/>
    <mergeCell ref="C41:E41"/>
  </mergeCells>
  <conditionalFormatting sqref="D20:E20 E6:E18">
    <cfRule type="expression" dxfId="54" priority="2">
      <formula>C6="Not applicable"</formula>
    </cfRule>
  </conditionalFormatting>
  <conditionalFormatting sqref="C38:E38">
    <cfRule type="expression" dxfId="53" priority="37">
      <formula>$E$35="Ad hoc"</formula>
    </cfRule>
  </conditionalFormatting>
  <conditionalFormatting sqref="C39:E39">
    <cfRule type="expression" dxfId="52" priority="38">
      <formula>$E$35="Developing"</formula>
    </cfRule>
  </conditionalFormatting>
  <conditionalFormatting sqref="C40:E40">
    <cfRule type="expression" dxfId="51" priority="39">
      <formula>$E$35="Managing"</formula>
    </cfRule>
  </conditionalFormatting>
  <conditionalFormatting sqref="C41:E42">
    <cfRule type="expression" dxfId="50" priority="40">
      <formula>$E$35="Embedded"</formula>
    </cfRule>
  </conditionalFormatting>
  <conditionalFormatting sqref="E19">
    <cfRule type="expression" dxfId="49" priority="1">
      <formula>D19="Not applicable"</formula>
    </cfRule>
  </conditionalFormatting>
  <dataValidations count="4">
    <dataValidation type="list" allowBlank="1" showInputMessage="1" showErrorMessage="1" sqref="D12:D13">
      <formula1>Response_NA</formula1>
    </dataValidation>
    <dataValidation type="list" allowBlank="1" showInputMessage="1" showErrorMessage="1" sqref="D6:D11 D14:D17">
      <formula1>Response</formula1>
    </dataValidation>
    <dataValidation type="list" allowBlank="1" showInputMessage="1" showErrorMessage="1" sqref="E35">
      <formula1>Maturity</formula1>
    </dataValidation>
    <dataValidation type="list" allowBlank="1" showInputMessage="1" showErrorMessage="1" sqref="D18">
      <formula1>Response_YN</formula1>
    </dataValidation>
  </dataValidations>
  <pageMargins left="0.19685039370078741" right="0.19685039370078741" top="0.19685039370078741" bottom="0.19685039370078741" header="0" footer="0"/>
  <pageSetup paperSize="9" orientation="portrait" r:id="rId1"/>
  <rowBreaks count="1" manualBreakCount="1">
    <brk id="46" max="5" man="1"/>
  </rowBreaks>
  <colBreaks count="1" manualBreakCount="1">
    <brk id="6"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8"/>
  <sheetViews>
    <sheetView showRowColHeaders="0" zoomScaleNormal="100" zoomScaleSheetLayoutView="100" workbookViewId="0"/>
  </sheetViews>
  <sheetFormatPr defaultRowHeight="15" x14ac:dyDescent="0.25"/>
  <cols>
    <col min="1" max="1" width="2.140625" style="1" customWidth="1"/>
    <col min="2" max="2" width="3.28515625" customWidth="1"/>
    <col min="3" max="3" width="42.85546875" customWidth="1"/>
    <col min="4" max="4" width="11.85546875" customWidth="1"/>
    <col min="5" max="5" width="38" customWidth="1"/>
    <col min="6" max="6" width="2.140625" style="1" customWidth="1"/>
    <col min="7" max="51" width="9.140625" style="15"/>
  </cols>
  <sheetData>
    <row r="1" spans="1:5" ht="15" customHeight="1" x14ac:dyDescent="0.3">
      <c r="A1" s="14">
        <v>1</v>
      </c>
      <c r="B1" s="150" t="str">
        <f>classification</f>
        <v>Select classification</v>
      </c>
      <c r="C1" s="150"/>
      <c r="D1" s="150"/>
      <c r="E1" s="150"/>
    </row>
    <row r="2" spans="1:5" ht="21" x14ac:dyDescent="0.35">
      <c r="B2" s="7" t="s">
        <v>7</v>
      </c>
      <c r="C2" s="1"/>
      <c r="D2" s="1"/>
      <c r="E2" s="1"/>
    </row>
    <row r="3" spans="1:5" ht="15.75" x14ac:dyDescent="0.25">
      <c r="B3" s="8" t="s">
        <v>46</v>
      </c>
      <c r="C3" s="1"/>
      <c r="D3" s="1"/>
      <c r="E3" s="1"/>
    </row>
    <row r="4" spans="1:5" x14ac:dyDescent="0.25">
      <c r="B4" s="1"/>
      <c r="C4" s="1"/>
      <c r="D4" s="19" t="s">
        <v>44</v>
      </c>
      <c r="E4" s="1"/>
    </row>
    <row r="5" spans="1:5" ht="16.5" thickBot="1" x14ac:dyDescent="0.3">
      <c r="B5" s="1"/>
      <c r="C5" s="9" t="s">
        <v>43</v>
      </c>
      <c r="D5" s="18" t="s">
        <v>58</v>
      </c>
      <c r="E5" s="1"/>
    </row>
    <row r="6" spans="1:5" ht="75.75" thickBot="1" x14ac:dyDescent="0.3">
      <c r="B6" s="5">
        <v>1</v>
      </c>
      <c r="C6" s="6" t="s">
        <v>105</v>
      </c>
      <c r="D6" s="17"/>
      <c r="E6" s="77" t="str">
        <f t="shared" ref="E6:E15" si="0">IF(D6=Partial,Partial_description,IF(D6=Substantial,Substantial_description,IF(D6=Full,Full_description,IF(D6=Excelled,Excelled_description,IF(D6=Response_Not_applicable,Response_Enter_rationale,IF(ISBLANK(D6),"-","-"))))))</f>
        <v>-</v>
      </c>
    </row>
    <row r="7" spans="1:5" ht="45.75" thickBot="1" x14ac:dyDescent="0.3">
      <c r="B7" s="5">
        <v>2</v>
      </c>
      <c r="C7" s="6" t="s">
        <v>106</v>
      </c>
      <c r="D7" s="17"/>
      <c r="E7" s="77" t="str">
        <f t="shared" si="0"/>
        <v>-</v>
      </c>
    </row>
    <row r="8" spans="1:5" ht="90.75" thickBot="1" x14ac:dyDescent="0.3">
      <c r="B8" s="5">
        <v>3</v>
      </c>
      <c r="C8" s="6" t="s">
        <v>280</v>
      </c>
      <c r="D8" s="17"/>
      <c r="E8" s="77" t="str">
        <f t="shared" si="0"/>
        <v>-</v>
      </c>
    </row>
    <row r="9" spans="1:5" ht="60.75" thickBot="1" x14ac:dyDescent="0.3">
      <c r="B9" s="5">
        <v>4</v>
      </c>
      <c r="C9" s="6" t="s">
        <v>107</v>
      </c>
      <c r="D9" s="17"/>
      <c r="E9" s="77" t="str">
        <f t="shared" si="0"/>
        <v>-</v>
      </c>
    </row>
    <row r="10" spans="1:5" ht="45.75" thickBot="1" x14ac:dyDescent="0.3">
      <c r="B10" s="5">
        <v>5</v>
      </c>
      <c r="C10" s="6" t="s">
        <v>281</v>
      </c>
      <c r="D10" s="17"/>
      <c r="E10" s="77" t="str">
        <f t="shared" si="0"/>
        <v>-</v>
      </c>
    </row>
    <row r="11" spans="1:5" ht="120.75" thickBot="1" x14ac:dyDescent="0.3">
      <c r="B11" s="5">
        <v>6</v>
      </c>
      <c r="C11" s="6" t="s">
        <v>282</v>
      </c>
      <c r="D11" s="17"/>
      <c r="E11" s="77" t="str">
        <f t="shared" si="0"/>
        <v>-</v>
      </c>
    </row>
    <row r="12" spans="1:5" ht="75.75" thickBot="1" x14ac:dyDescent="0.3">
      <c r="B12" s="5">
        <v>7</v>
      </c>
      <c r="C12" s="6" t="s">
        <v>284</v>
      </c>
      <c r="D12" s="17"/>
      <c r="E12" s="77" t="str">
        <f t="shared" si="0"/>
        <v>-</v>
      </c>
    </row>
    <row r="13" spans="1:5" ht="45.75" thickBot="1" x14ac:dyDescent="0.3">
      <c r="B13" s="5">
        <v>8</v>
      </c>
      <c r="C13" s="6" t="s">
        <v>108</v>
      </c>
      <c r="D13" s="17"/>
      <c r="E13" s="77" t="str">
        <f t="shared" si="0"/>
        <v>-</v>
      </c>
    </row>
    <row r="14" spans="1:5" ht="60.75" thickBot="1" x14ac:dyDescent="0.3">
      <c r="B14" s="5">
        <v>9</v>
      </c>
      <c r="C14" s="6" t="s">
        <v>283</v>
      </c>
      <c r="D14" s="17"/>
      <c r="E14" s="77" t="str">
        <f t="shared" si="0"/>
        <v>-</v>
      </c>
    </row>
    <row r="15" spans="1:5" ht="60.75" thickBot="1" x14ac:dyDescent="0.3">
      <c r="B15" s="5">
        <v>10</v>
      </c>
      <c r="C15" s="6" t="s">
        <v>109</v>
      </c>
      <c r="D15" s="17"/>
      <c r="E15" s="77" t="str">
        <f t="shared" si="0"/>
        <v>-</v>
      </c>
    </row>
    <row r="16" spans="1:5" x14ac:dyDescent="0.25">
      <c r="B16" s="26"/>
      <c r="C16" s="27"/>
      <c r="D16" s="94"/>
      <c r="E16" s="94"/>
    </row>
    <row r="17" spans="2:5" ht="21" x14ac:dyDescent="0.35">
      <c r="B17" s="7" t="s">
        <v>7</v>
      </c>
      <c r="C17" s="1"/>
      <c r="D17" s="1"/>
      <c r="E17" s="1"/>
    </row>
    <row r="18" spans="2:5" ht="15.75" x14ac:dyDescent="0.25">
      <c r="B18" s="8" t="s">
        <v>52</v>
      </c>
      <c r="C18" s="1"/>
      <c r="D18" s="1"/>
      <c r="E18" s="1"/>
    </row>
    <row r="19" spans="2:5" x14ac:dyDescent="0.25">
      <c r="B19" s="1"/>
      <c r="C19" s="1"/>
      <c r="D19" s="1"/>
      <c r="E19" s="1"/>
    </row>
    <row r="20" spans="2:5" x14ac:dyDescent="0.25">
      <c r="B20" s="1"/>
      <c r="C20" s="1"/>
      <c r="D20" s="1"/>
      <c r="E20" s="1"/>
    </row>
    <row r="21" spans="2:5" x14ac:dyDescent="0.25">
      <c r="B21" s="1"/>
      <c r="C21" s="1"/>
      <c r="D21" s="1"/>
      <c r="E21" s="1"/>
    </row>
    <row r="22" spans="2:5" x14ac:dyDescent="0.25">
      <c r="B22" s="1"/>
      <c r="C22" s="1"/>
      <c r="D22" s="1"/>
      <c r="E22" s="1"/>
    </row>
    <row r="23" spans="2:5" x14ac:dyDescent="0.25">
      <c r="B23" s="1"/>
      <c r="C23" s="1"/>
      <c r="D23" s="1"/>
      <c r="E23" s="1"/>
    </row>
    <row r="24" spans="2:5" x14ac:dyDescent="0.25">
      <c r="B24" s="1"/>
      <c r="C24" s="1"/>
      <c r="D24" s="1"/>
      <c r="E24" s="1"/>
    </row>
    <row r="25" spans="2:5" x14ac:dyDescent="0.25">
      <c r="B25" s="1"/>
      <c r="C25" s="1"/>
      <c r="D25" s="1"/>
      <c r="E25" s="1"/>
    </row>
    <row r="26" spans="2:5" x14ac:dyDescent="0.25">
      <c r="B26" s="1"/>
      <c r="C26" s="1"/>
      <c r="D26" s="1"/>
      <c r="E26" s="1"/>
    </row>
    <row r="27" spans="2:5" x14ac:dyDescent="0.25">
      <c r="B27" s="1"/>
      <c r="C27" s="1"/>
      <c r="D27" s="1"/>
      <c r="E27" s="1"/>
    </row>
    <row r="28" spans="2:5" x14ac:dyDescent="0.25">
      <c r="B28" s="1"/>
      <c r="C28" s="1"/>
      <c r="D28" s="1"/>
      <c r="E28" s="1"/>
    </row>
    <row r="29" spans="2:5" ht="15.75" thickBot="1" x14ac:dyDescent="0.3">
      <c r="B29" s="1"/>
      <c r="C29" s="1"/>
      <c r="D29" s="1"/>
      <c r="E29" s="1"/>
    </row>
    <row r="30" spans="2:5" ht="15.75" thickBot="1" x14ac:dyDescent="0.3">
      <c r="B30" s="16" t="s">
        <v>53</v>
      </c>
      <c r="C30" s="1"/>
      <c r="D30" s="1"/>
      <c r="E30" s="83" t="str">
        <f>'Maturity calculator'!I13</f>
        <v/>
      </c>
    </row>
    <row r="31" spans="2:5" ht="15.75" thickBot="1" x14ac:dyDescent="0.3">
      <c r="B31" s="16" t="s">
        <v>54</v>
      </c>
      <c r="C31" s="1"/>
      <c r="D31" s="1"/>
      <c r="E31" s="84" t="s">
        <v>233</v>
      </c>
    </row>
    <row r="32" spans="2:5" x14ac:dyDescent="0.25">
      <c r="B32" s="16"/>
      <c r="C32" s="1"/>
      <c r="D32" s="1"/>
      <c r="E32" s="1"/>
    </row>
    <row r="33" spans="2:51" x14ac:dyDescent="0.25">
      <c r="B33" s="13" t="s">
        <v>55</v>
      </c>
      <c r="C33" s="1"/>
      <c r="D33" s="1"/>
      <c r="E33" s="1"/>
    </row>
    <row r="34" spans="2:51" ht="41.25" customHeight="1" x14ac:dyDescent="0.25">
      <c r="B34" s="1"/>
      <c r="C34" s="187" t="s">
        <v>311</v>
      </c>
      <c r="D34" s="182"/>
      <c r="E34" s="182"/>
    </row>
    <row r="35" spans="2:51" ht="48.75" customHeight="1" x14ac:dyDescent="0.25">
      <c r="B35" s="1"/>
      <c r="C35" s="187" t="s">
        <v>312</v>
      </c>
      <c r="D35" s="182"/>
      <c r="E35" s="182"/>
    </row>
    <row r="36" spans="2:51" ht="29.25" customHeight="1" x14ac:dyDescent="0.25">
      <c r="B36" s="1"/>
      <c r="C36" s="187" t="s">
        <v>313</v>
      </c>
      <c r="D36" s="182"/>
      <c r="E36" s="182"/>
    </row>
    <row r="37" spans="2:51" ht="54.75" customHeight="1" x14ac:dyDescent="0.25">
      <c r="B37" s="1"/>
      <c r="C37" s="187" t="s">
        <v>314</v>
      </c>
      <c r="D37" s="182"/>
      <c r="E37" s="182"/>
    </row>
    <row r="38" spans="2:51" x14ac:dyDescent="0.25">
      <c r="B38" s="1"/>
      <c r="C38" s="23"/>
      <c r="D38" s="21"/>
      <c r="E38" s="21"/>
    </row>
    <row r="39" spans="2:51" x14ac:dyDescent="0.25">
      <c r="B39" s="13" t="s">
        <v>56</v>
      </c>
      <c r="C39" s="1"/>
      <c r="D39" s="1"/>
      <c r="E39" s="1"/>
    </row>
    <row r="40" spans="2:51" ht="68.25" customHeight="1" thickBot="1" x14ac:dyDescent="0.3">
      <c r="B40" s="1"/>
      <c r="C40" s="186" t="s">
        <v>63</v>
      </c>
      <c r="D40" s="186"/>
      <c r="E40" s="186"/>
    </row>
    <row r="41" spans="2:51" ht="128.25" customHeight="1" thickBot="1" x14ac:dyDescent="0.3">
      <c r="B41" s="178" t="s">
        <v>47</v>
      </c>
      <c r="C41" s="179"/>
      <c r="D41" s="179"/>
      <c r="E41" s="180"/>
    </row>
    <row r="42" spans="2:51" x14ac:dyDescent="0.25">
      <c r="B42" s="1"/>
      <c r="C42" s="1"/>
      <c r="D42" s="1"/>
      <c r="E42" s="1"/>
    </row>
    <row r="43" spans="2:51" x14ac:dyDescent="0.25">
      <c r="B43" s="13" t="s">
        <v>57</v>
      </c>
      <c r="D43" s="1"/>
      <c r="E43" s="1"/>
    </row>
    <row r="44" spans="2:51" ht="42.75" customHeight="1" x14ac:dyDescent="0.25">
      <c r="B44" s="13"/>
      <c r="C44" s="181" t="s">
        <v>64</v>
      </c>
      <c r="D44" s="181"/>
      <c r="E44" s="181"/>
    </row>
    <row r="45" spans="2:51" ht="15.75" thickBot="1" x14ac:dyDescent="0.3">
      <c r="B45" s="125" t="s">
        <v>368</v>
      </c>
      <c r="C45" s="113"/>
      <c r="D45" s="113"/>
      <c r="E45" s="113"/>
    </row>
    <row r="46" spans="2:51" ht="147.94999999999999" customHeight="1" thickBot="1" x14ac:dyDescent="0.3">
      <c r="B46" s="178" t="s">
        <v>47</v>
      </c>
      <c r="C46" s="179"/>
      <c r="D46" s="179"/>
      <c r="E46" s="180"/>
    </row>
    <row r="47" spans="2:51" ht="15.75" thickBot="1" x14ac:dyDescent="0.3">
      <c r="B47" s="1"/>
      <c r="C47" s="1"/>
      <c r="D47" s="1"/>
      <c r="E47" s="1"/>
    </row>
    <row r="48" spans="2:51" ht="15.75" thickBot="1" x14ac:dyDescent="0.3">
      <c r="B48" s="123" t="s">
        <v>369</v>
      </c>
      <c r="C48" s="124"/>
      <c r="D48" s="124"/>
      <c r="E48" s="124"/>
      <c r="AT48"/>
      <c r="AU48"/>
      <c r="AV48"/>
      <c r="AW48"/>
      <c r="AX48"/>
      <c r="AY48"/>
    </row>
    <row r="49" spans="1:51" ht="147.94999999999999" customHeight="1" thickBot="1" x14ac:dyDescent="0.3">
      <c r="B49" s="178" t="s">
        <v>47</v>
      </c>
      <c r="C49" s="179"/>
      <c r="D49" s="179"/>
      <c r="E49" s="180"/>
      <c r="AT49"/>
      <c r="AU49"/>
      <c r="AV49"/>
      <c r="AW49"/>
      <c r="AX49"/>
      <c r="AY49"/>
    </row>
    <row r="50" spans="1:51" x14ac:dyDescent="0.25">
      <c r="B50" s="1"/>
      <c r="C50" s="1"/>
      <c r="D50" s="1"/>
      <c r="E50" s="1"/>
      <c r="AT50"/>
      <c r="AU50"/>
      <c r="AV50"/>
      <c r="AW50"/>
      <c r="AX50"/>
      <c r="AY50"/>
    </row>
    <row r="51" spans="1:51" ht="18.75" x14ac:dyDescent="0.3">
      <c r="A51" s="14">
        <v>1</v>
      </c>
      <c r="B51" s="150" t="str">
        <f>classification</f>
        <v>Select classification</v>
      </c>
      <c r="C51" s="150"/>
      <c r="D51" s="150"/>
      <c r="E51" s="150"/>
      <c r="AT51"/>
      <c r="AU51"/>
      <c r="AV51"/>
      <c r="AW51"/>
      <c r="AX51"/>
      <c r="AY51"/>
    </row>
    <row r="52" spans="1:51" x14ac:dyDescent="0.25">
      <c r="A52" s="15"/>
      <c r="B52" s="15"/>
      <c r="C52" s="15"/>
      <c r="D52" s="15"/>
      <c r="E52" s="15"/>
      <c r="F52" s="15"/>
      <c r="AT52"/>
      <c r="AU52"/>
      <c r="AV52"/>
      <c r="AW52"/>
      <c r="AX52"/>
      <c r="AY52"/>
    </row>
    <row r="53" spans="1:51" x14ac:dyDescent="0.25">
      <c r="A53" s="15"/>
      <c r="B53" s="15"/>
      <c r="C53" s="15"/>
      <c r="D53" s="15"/>
      <c r="E53" s="15"/>
      <c r="F53" s="15"/>
      <c r="AT53"/>
      <c r="AU53"/>
      <c r="AV53"/>
      <c r="AW53"/>
      <c r="AX53"/>
      <c r="AY53"/>
    </row>
    <row r="54" spans="1:51" x14ac:dyDescent="0.25">
      <c r="A54" s="15"/>
      <c r="B54" s="15"/>
      <c r="C54" s="15"/>
      <c r="D54" s="15"/>
      <c r="E54" s="15"/>
      <c r="F54" s="15"/>
      <c r="AT54"/>
      <c r="AU54"/>
      <c r="AV54"/>
      <c r="AW54"/>
      <c r="AX54"/>
      <c r="AY54"/>
    </row>
    <row r="55" spans="1:51" x14ac:dyDescent="0.25">
      <c r="A55" s="15"/>
      <c r="B55" s="15"/>
      <c r="C55" s="15"/>
      <c r="D55" s="15"/>
      <c r="E55" s="15"/>
      <c r="F55" s="15"/>
      <c r="AT55"/>
      <c r="AU55"/>
      <c r="AV55"/>
      <c r="AW55"/>
      <c r="AX55"/>
      <c r="AY55"/>
    </row>
    <row r="56" spans="1:51" x14ac:dyDescent="0.25">
      <c r="A56" s="15"/>
      <c r="B56" s="15"/>
      <c r="C56" s="15"/>
      <c r="D56" s="15"/>
      <c r="E56" s="15"/>
      <c r="F56" s="15"/>
      <c r="AT56"/>
      <c r="AU56"/>
      <c r="AV56"/>
      <c r="AW56"/>
      <c r="AX56"/>
      <c r="AY56"/>
    </row>
    <row r="57" spans="1:51" x14ac:dyDescent="0.25">
      <c r="A57" s="15"/>
      <c r="B57" s="15"/>
      <c r="C57" s="15"/>
      <c r="D57" s="15"/>
      <c r="E57" s="15"/>
      <c r="F57" s="15"/>
      <c r="AT57"/>
      <c r="AU57"/>
      <c r="AV57"/>
      <c r="AW57"/>
      <c r="AX57"/>
      <c r="AY57"/>
    </row>
    <row r="58" spans="1:51" x14ac:dyDescent="0.25">
      <c r="A58" s="15"/>
      <c r="B58" s="15"/>
      <c r="C58" s="15"/>
      <c r="D58" s="15"/>
      <c r="E58" s="15"/>
      <c r="F58" s="15"/>
      <c r="AT58"/>
      <c r="AU58"/>
      <c r="AV58"/>
      <c r="AW58"/>
      <c r="AX58"/>
      <c r="AY58"/>
    </row>
    <row r="59" spans="1:51" x14ac:dyDescent="0.25">
      <c r="A59" s="15"/>
      <c r="B59" s="15"/>
      <c r="C59" s="15"/>
      <c r="D59" s="15"/>
      <c r="E59" s="15"/>
      <c r="F59" s="15"/>
      <c r="AT59"/>
      <c r="AU59"/>
      <c r="AV59"/>
      <c r="AW59"/>
      <c r="AX59"/>
      <c r="AY59"/>
    </row>
    <row r="60" spans="1:51" x14ac:dyDescent="0.25">
      <c r="A60" s="15"/>
      <c r="B60" s="15"/>
      <c r="C60" s="15"/>
      <c r="D60" s="15"/>
      <c r="E60" s="15"/>
      <c r="F60" s="15"/>
      <c r="AT60"/>
      <c r="AU60"/>
      <c r="AV60"/>
      <c r="AW60"/>
      <c r="AX60"/>
      <c r="AY60"/>
    </row>
    <row r="61" spans="1:51" x14ac:dyDescent="0.25">
      <c r="A61" s="15"/>
      <c r="B61" s="15"/>
      <c r="C61" s="15"/>
      <c r="D61" s="15"/>
      <c r="E61" s="15"/>
      <c r="F61" s="15"/>
      <c r="AT61"/>
      <c r="AU61"/>
      <c r="AV61"/>
      <c r="AW61"/>
      <c r="AX61"/>
      <c r="AY61"/>
    </row>
    <row r="62" spans="1:51" x14ac:dyDescent="0.25">
      <c r="A62" s="15"/>
      <c r="B62" s="15"/>
      <c r="C62" s="15"/>
      <c r="D62" s="15"/>
      <c r="E62" s="15"/>
      <c r="F62" s="15"/>
      <c r="AT62"/>
      <c r="AU62"/>
      <c r="AV62"/>
      <c r="AW62"/>
      <c r="AX62"/>
      <c r="AY62"/>
    </row>
    <row r="63" spans="1:51" x14ac:dyDescent="0.25">
      <c r="A63" s="15"/>
      <c r="B63" s="15"/>
      <c r="C63" s="15"/>
      <c r="D63" s="15"/>
      <c r="E63" s="15"/>
      <c r="F63" s="15"/>
      <c r="AT63"/>
      <c r="AU63"/>
      <c r="AV63"/>
      <c r="AW63"/>
      <c r="AX63"/>
      <c r="AY63"/>
    </row>
    <row r="64" spans="1:51" x14ac:dyDescent="0.25">
      <c r="A64" s="15"/>
      <c r="B64" s="15"/>
      <c r="C64" s="15"/>
      <c r="D64" s="15"/>
      <c r="E64" s="15"/>
      <c r="F64" s="15"/>
      <c r="AT64"/>
      <c r="AU64"/>
      <c r="AV64"/>
      <c r="AW64"/>
      <c r="AX64"/>
      <c r="AY64"/>
    </row>
    <row r="65" spans="1:51" x14ac:dyDescent="0.25">
      <c r="A65" s="15"/>
      <c r="B65" s="15"/>
      <c r="C65" s="15"/>
      <c r="D65" s="15"/>
      <c r="E65" s="15"/>
      <c r="F65" s="15"/>
      <c r="AT65"/>
      <c r="AU65"/>
      <c r="AV65"/>
      <c r="AW65"/>
      <c r="AX65"/>
      <c r="AY65"/>
    </row>
    <row r="66" spans="1:51" x14ac:dyDescent="0.25">
      <c r="A66" s="15"/>
      <c r="B66" s="15"/>
      <c r="C66" s="15"/>
      <c r="D66" s="15"/>
      <c r="E66" s="15"/>
      <c r="F66" s="15"/>
      <c r="AT66"/>
      <c r="AU66"/>
      <c r="AV66"/>
      <c r="AW66"/>
      <c r="AX66"/>
      <c r="AY66"/>
    </row>
    <row r="67" spans="1:51" x14ac:dyDescent="0.25">
      <c r="A67" s="15"/>
      <c r="B67" s="15"/>
      <c r="C67" s="15"/>
      <c r="D67" s="15"/>
      <c r="E67" s="15"/>
      <c r="F67" s="15"/>
      <c r="AT67"/>
      <c r="AU67"/>
      <c r="AV67"/>
      <c r="AW67"/>
      <c r="AX67"/>
      <c r="AY67"/>
    </row>
    <row r="68" spans="1:51" x14ac:dyDescent="0.25">
      <c r="A68" s="15"/>
      <c r="B68" s="15"/>
      <c r="C68" s="15"/>
      <c r="D68" s="15"/>
      <c r="E68" s="15"/>
      <c r="F68" s="15"/>
      <c r="AT68"/>
      <c r="AU68"/>
      <c r="AV68"/>
      <c r="AW68"/>
      <c r="AX68"/>
      <c r="AY68"/>
    </row>
    <row r="69" spans="1:51" x14ac:dyDescent="0.25">
      <c r="A69" s="15"/>
      <c r="B69" s="15"/>
      <c r="C69" s="15"/>
      <c r="D69" s="15"/>
      <c r="E69" s="15"/>
      <c r="F69" s="15"/>
      <c r="AT69"/>
      <c r="AU69"/>
      <c r="AV69"/>
      <c r="AW69"/>
      <c r="AX69"/>
      <c r="AY69"/>
    </row>
    <row r="70" spans="1:51" x14ac:dyDescent="0.25">
      <c r="A70" s="15"/>
      <c r="B70" s="15"/>
      <c r="C70" s="15"/>
      <c r="D70" s="15"/>
      <c r="E70" s="15"/>
      <c r="F70" s="15"/>
      <c r="AT70"/>
      <c r="AU70"/>
      <c r="AV70"/>
      <c r="AW70"/>
      <c r="AX70"/>
      <c r="AY70"/>
    </row>
    <row r="71" spans="1:51" x14ac:dyDescent="0.25">
      <c r="A71" s="15"/>
      <c r="B71" s="15"/>
      <c r="C71" s="15"/>
      <c r="D71" s="15"/>
      <c r="E71" s="15"/>
      <c r="F71" s="15"/>
      <c r="AT71"/>
      <c r="AU71"/>
      <c r="AV71"/>
      <c r="AW71"/>
      <c r="AX71"/>
      <c r="AY71"/>
    </row>
    <row r="72" spans="1:51" x14ac:dyDescent="0.25">
      <c r="A72" s="15"/>
      <c r="B72" s="15"/>
      <c r="C72" s="15"/>
      <c r="D72" s="15"/>
      <c r="E72" s="15"/>
      <c r="F72" s="15"/>
      <c r="AT72"/>
      <c r="AU72"/>
      <c r="AV72"/>
      <c r="AW72"/>
      <c r="AX72"/>
      <c r="AY72"/>
    </row>
    <row r="73" spans="1:51" x14ac:dyDescent="0.25">
      <c r="A73" s="15"/>
      <c r="B73" s="15"/>
      <c r="C73" s="15"/>
      <c r="D73" s="15"/>
      <c r="E73" s="15"/>
      <c r="F73" s="15"/>
      <c r="AT73"/>
      <c r="AU73"/>
      <c r="AV73"/>
      <c r="AW73"/>
      <c r="AX73"/>
      <c r="AY73"/>
    </row>
    <row r="74" spans="1:51" x14ac:dyDescent="0.25">
      <c r="A74" s="15"/>
      <c r="B74" s="15"/>
      <c r="C74" s="15"/>
      <c r="D74" s="15"/>
      <c r="E74" s="15"/>
      <c r="F74" s="15"/>
      <c r="AT74"/>
      <c r="AU74"/>
      <c r="AV74"/>
      <c r="AW74"/>
      <c r="AX74"/>
      <c r="AY74"/>
    </row>
    <row r="75" spans="1:51" x14ac:dyDescent="0.25">
      <c r="A75" s="15"/>
      <c r="B75" s="15"/>
      <c r="C75" s="15"/>
      <c r="D75" s="15"/>
      <c r="E75" s="15"/>
      <c r="F75" s="15"/>
      <c r="AT75"/>
      <c r="AU75"/>
      <c r="AV75"/>
      <c r="AW75"/>
      <c r="AX75"/>
      <c r="AY75"/>
    </row>
    <row r="76" spans="1:51" x14ac:dyDescent="0.25">
      <c r="A76" s="15"/>
      <c r="B76" s="15"/>
      <c r="C76" s="15"/>
      <c r="D76" s="15"/>
      <c r="E76" s="15"/>
      <c r="F76" s="15"/>
      <c r="AT76"/>
      <c r="AU76"/>
      <c r="AV76"/>
      <c r="AW76"/>
      <c r="AX76"/>
      <c r="AY76"/>
    </row>
    <row r="77" spans="1:51" x14ac:dyDescent="0.25">
      <c r="A77" s="15"/>
      <c r="B77" s="15"/>
      <c r="C77" s="15"/>
      <c r="D77" s="15"/>
      <c r="E77" s="15"/>
      <c r="F77" s="15"/>
      <c r="AT77"/>
      <c r="AU77"/>
      <c r="AV77"/>
      <c r="AW77"/>
      <c r="AX77"/>
      <c r="AY77"/>
    </row>
    <row r="78" spans="1:51" x14ac:dyDescent="0.25">
      <c r="A78" s="15"/>
      <c r="B78" s="15"/>
      <c r="C78" s="15"/>
      <c r="D78" s="15"/>
      <c r="E78" s="15"/>
      <c r="F78" s="15"/>
      <c r="AT78"/>
      <c r="AU78"/>
      <c r="AV78"/>
      <c r="AW78"/>
      <c r="AX78"/>
      <c r="AY78"/>
    </row>
  </sheetData>
  <mergeCells count="11">
    <mergeCell ref="B46:E46"/>
    <mergeCell ref="B49:E49"/>
    <mergeCell ref="B51:E51"/>
    <mergeCell ref="B1:E1"/>
    <mergeCell ref="C40:E40"/>
    <mergeCell ref="B41:E41"/>
    <mergeCell ref="C44:E44"/>
    <mergeCell ref="C34:E34"/>
    <mergeCell ref="C35:E35"/>
    <mergeCell ref="C36:E36"/>
    <mergeCell ref="C37:E37"/>
  </mergeCells>
  <conditionalFormatting sqref="E6:E16 D16">
    <cfRule type="expression" dxfId="48" priority="1">
      <formula>C6="Not applicable"</formula>
    </cfRule>
  </conditionalFormatting>
  <conditionalFormatting sqref="C34:E34">
    <cfRule type="expression" dxfId="47" priority="40">
      <formula>$E$31="Ad hoc"</formula>
    </cfRule>
  </conditionalFormatting>
  <conditionalFormatting sqref="C35:E35">
    <cfRule type="expression" dxfId="46" priority="41">
      <formula>$E$31="Developing"</formula>
    </cfRule>
  </conditionalFormatting>
  <conditionalFormatting sqref="C36:E36">
    <cfRule type="expression" dxfId="45" priority="42">
      <formula>$E$31="Managing"</formula>
    </cfRule>
  </conditionalFormatting>
  <conditionalFormatting sqref="C37:E38">
    <cfRule type="expression" dxfId="44" priority="43">
      <formula>$E$31="Embedded"</formula>
    </cfRule>
  </conditionalFormatting>
  <dataValidations count="3">
    <dataValidation type="list" allowBlank="1" showInputMessage="1" showErrorMessage="1" sqref="D6 D8:D14">
      <formula1>Response_NA</formula1>
    </dataValidation>
    <dataValidation type="list" allowBlank="1" showInputMessage="1" showErrorMessage="1" sqref="D7 D15">
      <formula1>Response</formula1>
    </dataValidation>
    <dataValidation type="list" allowBlank="1" showInputMessage="1" showErrorMessage="1" sqref="E31">
      <formula1>Maturity</formula1>
    </dataValidation>
  </dataValidations>
  <pageMargins left="0.19685039370078741" right="0.19685039370078741" top="0.19685039370078741" bottom="0.19685039370078741" header="0" footer="0"/>
  <pageSetup paperSize="9" orientation="portrait" r:id="rId1"/>
  <rowBreaks count="1" manualBreakCount="1">
    <brk id="42" max="5" man="1"/>
  </rowBreaks>
  <colBreaks count="1" manualBreakCount="1">
    <brk id="6"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9"/>
  <sheetViews>
    <sheetView showRowColHeaders="0" zoomScaleNormal="100" zoomScaleSheetLayoutView="100" workbookViewId="0"/>
  </sheetViews>
  <sheetFormatPr defaultRowHeight="15" x14ac:dyDescent="0.25"/>
  <cols>
    <col min="1" max="1" width="2.140625" style="1" customWidth="1"/>
    <col min="2" max="2" width="3.28515625" customWidth="1"/>
    <col min="3" max="3" width="42.85546875" customWidth="1"/>
    <col min="4" max="4" width="11.85546875" customWidth="1"/>
    <col min="5" max="5" width="38" customWidth="1"/>
    <col min="6" max="6" width="2.140625" style="1" customWidth="1"/>
    <col min="7" max="51" width="9.140625" style="15"/>
  </cols>
  <sheetData>
    <row r="1" spans="1:7" ht="15" customHeight="1" x14ac:dyDescent="0.3">
      <c r="A1" s="14">
        <v>1</v>
      </c>
      <c r="B1" s="150" t="str">
        <f>classification</f>
        <v>Select classification</v>
      </c>
      <c r="C1" s="150"/>
      <c r="D1" s="150"/>
      <c r="E1" s="150"/>
    </row>
    <row r="2" spans="1:7" ht="21" x14ac:dyDescent="0.35">
      <c r="B2" s="7" t="s">
        <v>8</v>
      </c>
      <c r="C2" s="1"/>
      <c r="D2" s="1"/>
      <c r="E2" s="1"/>
    </row>
    <row r="3" spans="1:7" ht="15.75" x14ac:dyDescent="0.25">
      <c r="B3" s="8" t="s">
        <v>46</v>
      </c>
      <c r="C3" s="1"/>
      <c r="D3" s="1"/>
      <c r="E3" s="1"/>
    </row>
    <row r="4" spans="1:7" x14ac:dyDescent="0.25">
      <c r="B4" s="1"/>
      <c r="C4" s="1"/>
      <c r="D4" s="19" t="s">
        <v>44</v>
      </c>
      <c r="E4" s="1"/>
    </row>
    <row r="5" spans="1:7" ht="16.5" thickBot="1" x14ac:dyDescent="0.3">
      <c r="B5" s="1"/>
      <c r="C5" s="9" t="s">
        <v>43</v>
      </c>
      <c r="D5" s="18" t="s">
        <v>58</v>
      </c>
      <c r="E5" s="1"/>
    </row>
    <row r="6" spans="1:7" ht="60.75" thickBot="1" x14ac:dyDescent="0.3">
      <c r="B6" s="5">
        <v>1</v>
      </c>
      <c r="C6" s="6" t="s">
        <v>285</v>
      </c>
      <c r="D6" s="17"/>
      <c r="E6" s="77" t="str">
        <f t="shared" ref="E6:E15" si="0">IF(D6=Partial,Partial_description,IF(D6=Substantial,Substantial_description,IF(D6=Full,Full_description,IF(D6=Excelled,Excelled_description,IF(D6=Response_Not_applicable,Response_Enter_rationale,IF(ISBLANK(D6),"-","-"))))))</f>
        <v>-</v>
      </c>
    </row>
    <row r="7" spans="1:7" ht="45.75" thickBot="1" x14ac:dyDescent="0.3">
      <c r="B7" s="5">
        <v>2</v>
      </c>
      <c r="C7" s="6" t="s">
        <v>286</v>
      </c>
      <c r="D7" s="17"/>
      <c r="E7" s="77" t="str">
        <f t="shared" si="0"/>
        <v>-</v>
      </c>
    </row>
    <row r="8" spans="1:7" ht="60.75" thickBot="1" x14ac:dyDescent="0.3">
      <c r="B8" s="5">
        <v>3</v>
      </c>
      <c r="C8" s="6" t="s">
        <v>287</v>
      </c>
      <c r="D8" s="17"/>
      <c r="E8" s="77" t="str">
        <f t="shared" si="0"/>
        <v>-</v>
      </c>
    </row>
    <row r="9" spans="1:7" ht="45.75" thickBot="1" x14ac:dyDescent="0.3">
      <c r="B9" s="5">
        <v>4</v>
      </c>
      <c r="C9" s="6" t="s">
        <v>288</v>
      </c>
      <c r="D9" s="17"/>
      <c r="E9" s="77" t="str">
        <f t="shared" si="0"/>
        <v>-</v>
      </c>
    </row>
    <row r="10" spans="1:7" ht="45.75" thickBot="1" x14ac:dyDescent="0.3">
      <c r="B10" s="5">
        <v>5</v>
      </c>
      <c r="C10" s="6" t="s">
        <v>290</v>
      </c>
      <c r="D10" s="17"/>
      <c r="E10" s="77" t="str">
        <f t="shared" si="0"/>
        <v>-</v>
      </c>
    </row>
    <row r="11" spans="1:7" ht="45.75" thickBot="1" x14ac:dyDescent="0.3">
      <c r="B11" s="5">
        <v>6</v>
      </c>
      <c r="C11" s="6" t="s">
        <v>289</v>
      </c>
      <c r="D11" s="17"/>
      <c r="E11" s="77" t="str">
        <f t="shared" si="0"/>
        <v>-</v>
      </c>
    </row>
    <row r="12" spans="1:7" ht="60.75" thickBot="1" x14ac:dyDescent="0.3">
      <c r="B12" s="5">
        <v>7</v>
      </c>
      <c r="C12" s="6" t="s">
        <v>291</v>
      </c>
      <c r="D12" s="17"/>
      <c r="E12" s="77" t="str">
        <f t="shared" si="0"/>
        <v>-</v>
      </c>
    </row>
    <row r="13" spans="1:7" ht="45.75" thickBot="1" x14ac:dyDescent="0.3">
      <c r="B13" s="5">
        <v>8</v>
      </c>
      <c r="C13" s="6" t="s">
        <v>292</v>
      </c>
      <c r="D13" s="17"/>
      <c r="E13" s="77" t="str">
        <f t="shared" si="0"/>
        <v>-</v>
      </c>
    </row>
    <row r="14" spans="1:7" ht="45.75" thickBot="1" x14ac:dyDescent="0.3">
      <c r="B14" s="5">
        <v>9</v>
      </c>
      <c r="C14" s="6" t="s">
        <v>110</v>
      </c>
      <c r="D14" s="17"/>
      <c r="E14" s="77" t="str">
        <f t="shared" si="0"/>
        <v>-</v>
      </c>
    </row>
    <row r="15" spans="1:7" ht="77.25" thickBot="1" x14ac:dyDescent="0.3">
      <c r="B15" s="196">
        <v>10</v>
      </c>
      <c r="C15" s="6" t="s">
        <v>351</v>
      </c>
      <c r="D15" s="201"/>
      <c r="E15" s="77" t="str">
        <f t="shared" si="0"/>
        <v>-</v>
      </c>
      <c r="G15" s="192"/>
    </row>
    <row r="16" spans="1:7" ht="45.75" thickBot="1" x14ac:dyDescent="0.3">
      <c r="B16" s="196">
        <v>11</v>
      </c>
      <c r="C16" s="6" t="s">
        <v>352</v>
      </c>
      <c r="D16" s="199"/>
      <c r="E16" s="200" t="s">
        <v>395</v>
      </c>
    </row>
    <row r="17" spans="2:5" x14ac:dyDescent="0.25">
      <c r="B17" s="1"/>
      <c r="C17" s="1"/>
      <c r="D17" s="1"/>
      <c r="E17" s="1"/>
    </row>
    <row r="18" spans="2:5" ht="21" x14ac:dyDescent="0.35">
      <c r="B18" s="7" t="s">
        <v>8</v>
      </c>
      <c r="C18" s="1"/>
      <c r="D18" s="1"/>
      <c r="E18" s="1"/>
    </row>
    <row r="19" spans="2:5" ht="15.75" x14ac:dyDescent="0.25">
      <c r="B19" s="8" t="s">
        <v>52</v>
      </c>
      <c r="C19" s="1"/>
      <c r="D19" s="1"/>
      <c r="E19" s="1"/>
    </row>
    <row r="20" spans="2:5" x14ac:dyDescent="0.25">
      <c r="B20" s="1"/>
      <c r="C20" s="1"/>
      <c r="D20" s="1"/>
      <c r="E20" s="1"/>
    </row>
    <row r="21" spans="2:5" x14ac:dyDescent="0.25">
      <c r="B21" s="1"/>
      <c r="C21" s="1"/>
      <c r="D21" s="1"/>
      <c r="E21" s="1"/>
    </row>
    <row r="22" spans="2:5" x14ac:dyDescent="0.25">
      <c r="B22" s="1"/>
      <c r="C22" s="1"/>
      <c r="D22" s="1"/>
      <c r="E22" s="1"/>
    </row>
    <row r="23" spans="2:5" x14ac:dyDescent="0.25">
      <c r="B23" s="1"/>
      <c r="C23" s="1"/>
      <c r="D23" s="1"/>
      <c r="E23" s="1"/>
    </row>
    <row r="24" spans="2:5" x14ac:dyDescent="0.25">
      <c r="B24" s="1"/>
      <c r="C24" s="1"/>
      <c r="D24" s="1"/>
      <c r="E24" s="1"/>
    </row>
    <row r="25" spans="2:5" x14ac:dyDescent="0.25">
      <c r="B25" s="1"/>
      <c r="C25" s="1"/>
      <c r="D25" s="1"/>
      <c r="E25" s="1"/>
    </row>
    <row r="26" spans="2:5" x14ac:dyDescent="0.25">
      <c r="B26" s="1"/>
      <c r="C26" s="1"/>
      <c r="D26" s="1"/>
      <c r="E26" s="1"/>
    </row>
    <row r="27" spans="2:5" x14ac:dyDescent="0.25">
      <c r="B27" s="1"/>
      <c r="C27" s="1"/>
      <c r="D27" s="1"/>
      <c r="E27" s="1"/>
    </row>
    <row r="28" spans="2:5" x14ac:dyDescent="0.25">
      <c r="B28" s="1"/>
      <c r="C28" s="1"/>
      <c r="D28" s="1"/>
      <c r="E28" s="1"/>
    </row>
    <row r="29" spans="2:5" x14ac:dyDescent="0.25">
      <c r="B29" s="1"/>
      <c r="C29" s="1"/>
      <c r="D29" s="1"/>
      <c r="E29" s="1"/>
    </row>
    <row r="30" spans="2:5" ht="20.25" customHeight="1" thickBot="1" x14ac:dyDescent="0.3">
      <c r="B30" s="90" t="s">
        <v>239</v>
      </c>
      <c r="D30" s="1"/>
      <c r="E30" s="1"/>
    </row>
    <row r="31" spans="2:5" ht="15.75" thickBot="1" x14ac:dyDescent="0.3">
      <c r="B31" s="16" t="s">
        <v>53</v>
      </c>
      <c r="C31" s="1"/>
      <c r="D31" s="1"/>
      <c r="E31" s="83" t="str">
        <f>'Maturity calculator'!I14</f>
        <v/>
      </c>
    </row>
    <row r="32" spans="2:5" ht="15.75" thickBot="1" x14ac:dyDescent="0.3">
      <c r="B32" s="16" t="s">
        <v>54</v>
      </c>
      <c r="C32" s="1"/>
      <c r="D32" s="1"/>
      <c r="E32" s="84" t="s">
        <v>233</v>
      </c>
    </row>
    <row r="33" spans="1:5" x14ac:dyDescent="0.25">
      <c r="B33" s="16"/>
      <c r="C33" s="1"/>
      <c r="D33" s="1"/>
      <c r="E33" s="1"/>
    </row>
    <row r="34" spans="1:5" x14ac:dyDescent="0.25">
      <c r="B34" s="13" t="s">
        <v>55</v>
      </c>
      <c r="C34" s="1"/>
      <c r="D34" s="1"/>
      <c r="E34" s="1"/>
    </row>
    <row r="35" spans="1:5" ht="29.25" customHeight="1" x14ac:dyDescent="0.25">
      <c r="B35" s="1"/>
      <c r="C35" s="187" t="s">
        <v>315</v>
      </c>
      <c r="D35" s="182"/>
      <c r="E35" s="182"/>
    </row>
    <row r="36" spans="1:5" ht="29.25" customHeight="1" x14ac:dyDescent="0.25">
      <c r="B36" s="1"/>
      <c r="C36" s="187" t="s">
        <v>316</v>
      </c>
      <c r="D36" s="182"/>
      <c r="E36" s="182"/>
    </row>
    <row r="37" spans="1:5" ht="37.5" customHeight="1" x14ac:dyDescent="0.25">
      <c r="B37" s="1"/>
      <c r="C37" s="187" t="s">
        <v>317</v>
      </c>
      <c r="D37" s="182"/>
      <c r="E37" s="182"/>
    </row>
    <row r="38" spans="1:5" ht="42" customHeight="1" x14ac:dyDescent="0.25">
      <c r="B38" s="1"/>
      <c r="C38" s="187" t="s">
        <v>111</v>
      </c>
      <c r="D38" s="182"/>
      <c r="E38" s="182"/>
    </row>
    <row r="39" spans="1:5" x14ac:dyDescent="0.25">
      <c r="B39" s="1"/>
      <c r="C39" s="23"/>
      <c r="D39" s="21"/>
      <c r="E39" s="21"/>
    </row>
    <row r="40" spans="1:5" x14ac:dyDescent="0.25">
      <c r="B40" s="13" t="s">
        <v>56</v>
      </c>
      <c r="C40" s="1"/>
      <c r="D40" s="1"/>
      <c r="E40" s="1"/>
    </row>
    <row r="41" spans="1:5" ht="68.25" customHeight="1" thickBot="1" x14ac:dyDescent="0.3">
      <c r="B41" s="1"/>
      <c r="C41" s="186" t="s">
        <v>63</v>
      </c>
      <c r="D41" s="186"/>
      <c r="E41" s="186"/>
    </row>
    <row r="42" spans="1:5" ht="128.25" customHeight="1" thickBot="1" x14ac:dyDescent="0.3">
      <c r="B42" s="178" t="s">
        <v>47</v>
      </c>
      <c r="C42" s="179"/>
      <c r="D42" s="179"/>
      <c r="E42" s="180"/>
    </row>
    <row r="43" spans="1:5" x14ac:dyDescent="0.25">
      <c r="B43" s="1"/>
      <c r="C43" s="1"/>
      <c r="D43" s="1"/>
      <c r="E43" s="1"/>
    </row>
    <row r="44" spans="1:5" x14ac:dyDescent="0.25">
      <c r="B44" s="13" t="s">
        <v>57</v>
      </c>
      <c r="D44" s="1"/>
      <c r="E44" s="1"/>
    </row>
    <row r="45" spans="1:5" ht="42.75" customHeight="1" x14ac:dyDescent="0.25">
      <c r="B45" s="13"/>
      <c r="C45" s="181" t="s">
        <v>64</v>
      </c>
      <c r="D45" s="181"/>
      <c r="E45" s="181"/>
    </row>
    <row r="46" spans="1:5" ht="15.75" thickBot="1" x14ac:dyDescent="0.3">
      <c r="A46" s="126"/>
      <c r="B46" s="125" t="s">
        <v>368</v>
      </c>
      <c r="C46" s="113"/>
      <c r="D46" s="113"/>
      <c r="E46" s="113"/>
    </row>
    <row r="47" spans="1:5" ht="147.94999999999999" customHeight="1" thickBot="1" x14ac:dyDescent="0.3">
      <c r="B47" s="178" t="s">
        <v>47</v>
      </c>
      <c r="C47" s="179"/>
      <c r="D47" s="179"/>
      <c r="E47" s="180"/>
    </row>
    <row r="48" spans="1:5" ht="15.75" thickBot="1" x14ac:dyDescent="0.3">
      <c r="B48" s="1"/>
      <c r="C48" s="1"/>
      <c r="D48" s="1"/>
      <c r="E48" s="1"/>
    </row>
    <row r="49" spans="1:51" ht="15.75" thickBot="1" x14ac:dyDescent="0.3">
      <c r="B49" s="123" t="s">
        <v>369</v>
      </c>
      <c r="C49" s="124"/>
      <c r="D49" s="124"/>
      <c r="E49" s="124"/>
      <c r="AT49"/>
      <c r="AU49"/>
      <c r="AV49"/>
      <c r="AW49"/>
      <c r="AX49"/>
      <c r="AY49"/>
    </row>
    <row r="50" spans="1:51" ht="147.94999999999999" customHeight="1" thickBot="1" x14ac:dyDescent="0.3">
      <c r="B50" s="178" t="s">
        <v>47</v>
      </c>
      <c r="C50" s="179"/>
      <c r="D50" s="179"/>
      <c r="E50" s="180"/>
      <c r="AT50"/>
      <c r="AU50"/>
      <c r="AV50"/>
      <c r="AW50"/>
      <c r="AX50"/>
      <c r="AY50"/>
    </row>
    <row r="51" spans="1:51" x14ac:dyDescent="0.25">
      <c r="B51" s="1"/>
      <c r="C51" s="1"/>
      <c r="D51" s="1"/>
      <c r="E51" s="1"/>
      <c r="AT51"/>
      <c r="AU51"/>
      <c r="AV51"/>
      <c r="AW51"/>
      <c r="AX51"/>
      <c r="AY51"/>
    </row>
    <row r="52" spans="1:51" ht="18.75" x14ac:dyDescent="0.3">
      <c r="A52" s="14">
        <v>1</v>
      </c>
      <c r="B52" s="150" t="str">
        <f>classification</f>
        <v>Select classification</v>
      </c>
      <c r="C52" s="150"/>
      <c r="D52" s="150"/>
      <c r="E52" s="150"/>
      <c r="AT52"/>
      <c r="AU52"/>
      <c r="AV52"/>
      <c r="AW52"/>
      <c r="AX52"/>
      <c r="AY52"/>
    </row>
    <row r="53" spans="1:51" x14ac:dyDescent="0.25">
      <c r="A53" s="15"/>
      <c r="B53" s="15"/>
      <c r="C53" s="15"/>
      <c r="D53" s="15"/>
      <c r="E53" s="15"/>
      <c r="F53" s="15"/>
      <c r="AT53"/>
      <c r="AU53"/>
      <c r="AV53"/>
      <c r="AW53"/>
      <c r="AX53"/>
      <c r="AY53"/>
    </row>
    <row r="54" spans="1:51" x14ac:dyDescent="0.25">
      <c r="A54" s="15"/>
      <c r="B54" s="15"/>
      <c r="C54" s="15"/>
      <c r="D54" s="15"/>
      <c r="E54" s="15"/>
      <c r="F54" s="15"/>
      <c r="AT54"/>
      <c r="AU54"/>
      <c r="AV54"/>
      <c r="AW54"/>
      <c r="AX54"/>
      <c r="AY54"/>
    </row>
    <row r="55" spans="1:51" x14ac:dyDescent="0.25">
      <c r="A55" s="15"/>
      <c r="B55" s="15"/>
      <c r="C55" s="15"/>
      <c r="D55" s="15"/>
      <c r="E55" s="15"/>
      <c r="F55" s="15"/>
      <c r="AT55"/>
      <c r="AU55"/>
      <c r="AV55"/>
      <c r="AW55"/>
      <c r="AX55"/>
      <c r="AY55"/>
    </row>
    <row r="56" spans="1:51" x14ac:dyDescent="0.25">
      <c r="A56" s="15"/>
      <c r="B56" s="15"/>
      <c r="C56" s="15"/>
      <c r="D56" s="15"/>
      <c r="E56" s="15"/>
      <c r="F56" s="15"/>
      <c r="AT56"/>
      <c r="AU56"/>
      <c r="AV56"/>
      <c r="AW56"/>
      <c r="AX56"/>
      <c r="AY56"/>
    </row>
    <row r="57" spans="1:51" x14ac:dyDescent="0.25">
      <c r="A57" s="15"/>
      <c r="B57" s="15"/>
      <c r="C57" s="15"/>
      <c r="D57" s="15"/>
      <c r="E57" s="15"/>
      <c r="F57" s="15"/>
      <c r="AT57"/>
      <c r="AU57"/>
      <c r="AV57"/>
      <c r="AW57"/>
      <c r="AX57"/>
      <c r="AY57"/>
    </row>
    <row r="58" spans="1:51" x14ac:dyDescent="0.25">
      <c r="A58" s="15"/>
      <c r="B58" s="15"/>
      <c r="C58" s="15"/>
      <c r="D58" s="15"/>
      <c r="E58" s="15"/>
      <c r="F58" s="15"/>
      <c r="AT58"/>
      <c r="AU58"/>
      <c r="AV58"/>
      <c r="AW58"/>
      <c r="AX58"/>
      <c r="AY58"/>
    </row>
    <row r="59" spans="1:51" x14ac:dyDescent="0.25">
      <c r="A59" s="15"/>
      <c r="B59" s="15"/>
      <c r="C59" s="15"/>
      <c r="D59" s="15"/>
      <c r="E59" s="15"/>
      <c r="F59" s="15"/>
      <c r="AT59"/>
      <c r="AU59"/>
      <c r="AV59"/>
      <c r="AW59"/>
      <c r="AX59"/>
      <c r="AY59"/>
    </row>
    <row r="60" spans="1:51" x14ac:dyDescent="0.25">
      <c r="A60" s="15"/>
      <c r="B60" s="15"/>
      <c r="C60" s="15"/>
      <c r="D60" s="15"/>
      <c r="E60" s="15"/>
      <c r="F60" s="15"/>
      <c r="AT60"/>
      <c r="AU60"/>
      <c r="AV60"/>
      <c r="AW60"/>
      <c r="AX60"/>
      <c r="AY60"/>
    </row>
    <row r="61" spans="1:51" x14ac:dyDescent="0.25">
      <c r="A61" s="15"/>
      <c r="B61" s="15"/>
      <c r="C61" s="15"/>
      <c r="D61" s="15"/>
      <c r="E61" s="15"/>
      <c r="F61" s="15"/>
      <c r="AT61"/>
      <c r="AU61"/>
      <c r="AV61"/>
      <c r="AW61"/>
      <c r="AX61"/>
      <c r="AY61"/>
    </row>
    <row r="62" spans="1:51" x14ac:dyDescent="0.25">
      <c r="A62" s="15"/>
      <c r="B62" s="15"/>
      <c r="C62" s="15"/>
      <c r="D62" s="15"/>
      <c r="E62" s="15"/>
      <c r="F62" s="15"/>
      <c r="AT62"/>
      <c r="AU62"/>
      <c r="AV62"/>
      <c r="AW62"/>
      <c r="AX62"/>
      <c r="AY62"/>
    </row>
    <row r="63" spans="1:51" x14ac:dyDescent="0.25">
      <c r="A63" s="15"/>
      <c r="B63" s="15"/>
      <c r="C63" s="15"/>
      <c r="D63" s="15"/>
      <c r="E63" s="15"/>
      <c r="F63" s="15"/>
      <c r="AT63"/>
      <c r="AU63"/>
      <c r="AV63"/>
      <c r="AW63"/>
      <c r="AX63"/>
      <c r="AY63"/>
    </row>
    <row r="64" spans="1:51" x14ac:dyDescent="0.25">
      <c r="A64" s="15"/>
      <c r="B64" s="15"/>
      <c r="C64" s="15"/>
      <c r="D64" s="15"/>
      <c r="E64" s="15"/>
      <c r="F64" s="15"/>
      <c r="AT64"/>
      <c r="AU64"/>
      <c r="AV64"/>
      <c r="AW64"/>
      <c r="AX64"/>
      <c r="AY64"/>
    </row>
    <row r="65" spans="1:51" x14ac:dyDescent="0.25">
      <c r="A65" s="15"/>
      <c r="B65" s="15"/>
      <c r="C65" s="15"/>
      <c r="D65" s="15"/>
      <c r="E65" s="15"/>
      <c r="F65" s="15"/>
      <c r="AT65"/>
      <c r="AU65"/>
      <c r="AV65"/>
      <c r="AW65"/>
      <c r="AX65"/>
      <c r="AY65"/>
    </row>
    <row r="66" spans="1:51" x14ac:dyDescent="0.25">
      <c r="A66" s="15"/>
      <c r="B66" s="15"/>
      <c r="C66" s="15"/>
      <c r="D66" s="15"/>
      <c r="E66" s="15"/>
      <c r="F66" s="15"/>
      <c r="AT66"/>
      <c r="AU66"/>
      <c r="AV66"/>
      <c r="AW66"/>
      <c r="AX66"/>
      <c r="AY66"/>
    </row>
    <row r="67" spans="1:51" x14ac:dyDescent="0.25">
      <c r="A67" s="15"/>
      <c r="B67" s="15"/>
      <c r="C67" s="15"/>
      <c r="D67" s="15"/>
      <c r="E67" s="15"/>
      <c r="F67" s="15"/>
      <c r="AT67"/>
      <c r="AU67"/>
      <c r="AV67"/>
      <c r="AW67"/>
      <c r="AX67"/>
      <c r="AY67"/>
    </row>
    <row r="68" spans="1:51" x14ac:dyDescent="0.25">
      <c r="A68" s="15"/>
      <c r="B68" s="15"/>
      <c r="C68" s="15"/>
      <c r="D68" s="15"/>
      <c r="E68" s="15"/>
      <c r="F68" s="15"/>
      <c r="AT68"/>
      <c r="AU68"/>
      <c r="AV68"/>
      <c r="AW68"/>
      <c r="AX68"/>
      <c r="AY68"/>
    </row>
    <row r="69" spans="1:51" x14ac:dyDescent="0.25">
      <c r="A69" s="15"/>
      <c r="B69" s="15"/>
      <c r="C69" s="15"/>
      <c r="D69" s="15"/>
      <c r="E69" s="15"/>
      <c r="F69" s="15"/>
      <c r="AT69"/>
      <c r="AU69"/>
      <c r="AV69"/>
      <c r="AW69"/>
      <c r="AX69"/>
      <c r="AY69"/>
    </row>
    <row r="70" spans="1:51" x14ac:dyDescent="0.25">
      <c r="A70" s="15"/>
      <c r="B70" s="15"/>
      <c r="C70" s="15"/>
      <c r="D70" s="15"/>
      <c r="E70" s="15"/>
      <c r="F70" s="15"/>
      <c r="AT70"/>
      <c r="AU70"/>
      <c r="AV70"/>
      <c r="AW70"/>
      <c r="AX70"/>
      <c r="AY70"/>
    </row>
    <row r="71" spans="1:51" x14ac:dyDescent="0.25">
      <c r="A71" s="15"/>
      <c r="B71" s="15"/>
      <c r="C71" s="15"/>
      <c r="D71" s="15"/>
      <c r="E71" s="15"/>
      <c r="F71" s="15"/>
      <c r="AT71"/>
      <c r="AU71"/>
      <c r="AV71"/>
      <c r="AW71"/>
      <c r="AX71"/>
      <c r="AY71"/>
    </row>
    <row r="72" spans="1:51" x14ac:dyDescent="0.25">
      <c r="A72" s="15"/>
      <c r="B72" s="15"/>
      <c r="C72" s="15"/>
      <c r="D72" s="15"/>
      <c r="E72" s="15"/>
      <c r="F72" s="15"/>
      <c r="AT72"/>
      <c r="AU72"/>
      <c r="AV72"/>
      <c r="AW72"/>
      <c r="AX72"/>
      <c r="AY72"/>
    </row>
    <row r="73" spans="1:51" x14ac:dyDescent="0.25">
      <c r="A73" s="15"/>
      <c r="B73" s="15"/>
      <c r="C73" s="15"/>
      <c r="D73" s="15"/>
      <c r="E73" s="15"/>
      <c r="F73" s="15"/>
      <c r="AT73"/>
      <c r="AU73"/>
      <c r="AV73"/>
      <c r="AW73"/>
      <c r="AX73"/>
      <c r="AY73"/>
    </row>
    <row r="74" spans="1:51" x14ac:dyDescent="0.25">
      <c r="A74" s="15"/>
      <c r="B74" s="15"/>
      <c r="C74" s="15"/>
      <c r="D74" s="15"/>
      <c r="E74" s="15"/>
      <c r="F74" s="15"/>
      <c r="AT74"/>
      <c r="AU74"/>
      <c r="AV74"/>
      <c r="AW74"/>
      <c r="AX74"/>
      <c r="AY74"/>
    </row>
    <row r="75" spans="1:51" x14ac:dyDescent="0.25">
      <c r="A75" s="15"/>
      <c r="B75" s="15"/>
      <c r="C75" s="15"/>
      <c r="D75" s="15"/>
      <c r="E75" s="15"/>
      <c r="F75" s="15"/>
      <c r="AT75"/>
      <c r="AU75"/>
      <c r="AV75"/>
      <c r="AW75"/>
      <c r="AX75"/>
      <c r="AY75"/>
    </row>
    <row r="76" spans="1:51" x14ac:dyDescent="0.25">
      <c r="A76" s="15"/>
      <c r="B76" s="15"/>
      <c r="C76" s="15"/>
      <c r="D76" s="15"/>
      <c r="E76" s="15"/>
      <c r="F76" s="15"/>
      <c r="AT76"/>
      <c r="AU76"/>
      <c r="AV76"/>
      <c r="AW76"/>
      <c r="AX76"/>
      <c r="AY76"/>
    </row>
    <row r="77" spans="1:51" x14ac:dyDescent="0.25">
      <c r="A77" s="15"/>
      <c r="B77" s="15"/>
      <c r="C77" s="15"/>
      <c r="D77" s="15"/>
      <c r="E77" s="15"/>
      <c r="F77" s="15"/>
      <c r="AT77"/>
      <c r="AU77"/>
      <c r="AV77"/>
      <c r="AW77"/>
      <c r="AX77"/>
      <c r="AY77"/>
    </row>
    <row r="78" spans="1:51" x14ac:dyDescent="0.25">
      <c r="A78" s="15"/>
      <c r="B78" s="15"/>
      <c r="C78" s="15"/>
      <c r="D78" s="15"/>
      <c r="E78" s="15"/>
      <c r="F78" s="15"/>
      <c r="AT78"/>
      <c r="AU78"/>
      <c r="AV78"/>
      <c r="AW78"/>
      <c r="AX78"/>
      <c r="AY78"/>
    </row>
    <row r="79" spans="1:51" x14ac:dyDescent="0.25">
      <c r="A79" s="15"/>
      <c r="B79" s="15"/>
      <c r="C79" s="15"/>
      <c r="D79" s="15"/>
      <c r="E79" s="15"/>
      <c r="F79" s="15"/>
      <c r="AT79"/>
      <c r="AU79"/>
      <c r="AV79"/>
      <c r="AW79"/>
      <c r="AX79"/>
      <c r="AY79"/>
    </row>
  </sheetData>
  <mergeCells count="11">
    <mergeCell ref="B47:E47"/>
    <mergeCell ref="B50:E50"/>
    <mergeCell ref="B52:E52"/>
    <mergeCell ref="B1:E1"/>
    <mergeCell ref="C41:E41"/>
    <mergeCell ref="B42:E42"/>
    <mergeCell ref="C45:E45"/>
    <mergeCell ref="C35:E35"/>
    <mergeCell ref="C36:E36"/>
    <mergeCell ref="C37:E37"/>
    <mergeCell ref="C38:E38"/>
  </mergeCells>
  <conditionalFormatting sqref="E6:E15">
    <cfRule type="expression" dxfId="43" priority="2">
      <formula>D6="Not applicable"</formula>
    </cfRule>
  </conditionalFormatting>
  <conditionalFormatting sqref="C35:E35">
    <cfRule type="expression" dxfId="42" priority="45">
      <formula>$E$32="Ad hoc"</formula>
    </cfRule>
  </conditionalFormatting>
  <conditionalFormatting sqref="C36:E36">
    <cfRule type="expression" dxfId="41" priority="46">
      <formula>$E$32="Developing"</formula>
    </cfRule>
  </conditionalFormatting>
  <conditionalFormatting sqref="C37:E37">
    <cfRule type="expression" dxfId="40" priority="47">
      <formula>$E$32="Managing"</formula>
    </cfRule>
  </conditionalFormatting>
  <conditionalFormatting sqref="C38:E39">
    <cfRule type="expression" dxfId="39" priority="48">
      <formula>$E$32="Embedded"</formula>
    </cfRule>
  </conditionalFormatting>
  <conditionalFormatting sqref="E16">
    <cfRule type="expression" dxfId="38" priority="1">
      <formula>D16="Not applicable"</formula>
    </cfRule>
  </conditionalFormatting>
  <dataValidations count="4">
    <dataValidation type="list" allowBlank="1" showInputMessage="1" showErrorMessage="1" sqref="D14">
      <formula1>Response_NA</formula1>
    </dataValidation>
    <dataValidation type="list" allowBlank="1" showInputMessage="1" showErrorMessage="1" sqref="D6:D13">
      <formula1>Response</formula1>
    </dataValidation>
    <dataValidation type="list" allowBlank="1" showInputMessage="1" showErrorMessage="1" sqref="E32">
      <formula1>Maturity</formula1>
    </dataValidation>
    <dataValidation type="list" allowBlank="1" showInputMessage="1" showErrorMessage="1" sqref="D15">
      <formula1>Response</formula1>
    </dataValidation>
  </dataValidations>
  <pageMargins left="0.19685039370078741" right="0.19685039370078741" top="0.19685039370078741" bottom="0.19685039370078741" header="0" footer="0"/>
  <pageSetup paperSize="9" orientation="portrait" r:id="rId1"/>
  <rowBreaks count="2" manualBreakCount="2">
    <brk id="17" max="5" man="1"/>
    <brk id="43"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1"/>
  <sheetViews>
    <sheetView showRowColHeaders="0" zoomScaleNormal="100" zoomScaleSheetLayoutView="100" workbookViewId="0"/>
  </sheetViews>
  <sheetFormatPr defaultRowHeight="15" x14ac:dyDescent="0.25"/>
  <cols>
    <col min="1" max="1" width="2.140625" style="1" customWidth="1"/>
    <col min="2" max="2" width="3.28515625" customWidth="1"/>
    <col min="3" max="3" width="42.85546875" customWidth="1"/>
    <col min="4" max="4" width="11.85546875" customWidth="1"/>
    <col min="5" max="5" width="38" customWidth="1"/>
    <col min="6" max="6" width="2.140625" style="1" customWidth="1"/>
    <col min="7" max="51" width="9.140625" style="15"/>
  </cols>
  <sheetData>
    <row r="1" spans="1:5" ht="15" customHeight="1" x14ac:dyDescent="0.3">
      <c r="A1" s="14">
        <v>1</v>
      </c>
      <c r="B1" s="150" t="str">
        <f>classification</f>
        <v>Select classification</v>
      </c>
      <c r="C1" s="150"/>
      <c r="D1" s="150"/>
      <c r="E1" s="150"/>
    </row>
    <row r="2" spans="1:5" ht="21" x14ac:dyDescent="0.35">
      <c r="B2" s="7" t="s">
        <v>9</v>
      </c>
      <c r="C2" s="1"/>
      <c r="D2" s="1"/>
      <c r="E2" s="1"/>
    </row>
    <row r="3" spans="1:5" ht="15.75" x14ac:dyDescent="0.25">
      <c r="B3" s="8" t="s">
        <v>46</v>
      </c>
      <c r="C3" s="1"/>
      <c r="D3" s="1"/>
      <c r="E3" s="1"/>
    </row>
    <row r="4" spans="1:5" x14ac:dyDescent="0.25">
      <c r="B4" s="1"/>
      <c r="C4" s="1"/>
      <c r="D4" s="19" t="s">
        <v>44</v>
      </c>
      <c r="E4" s="1"/>
    </row>
    <row r="5" spans="1:5" ht="16.5" thickBot="1" x14ac:dyDescent="0.3">
      <c r="B5" s="1"/>
      <c r="C5" s="9" t="s">
        <v>43</v>
      </c>
      <c r="D5" s="18" t="s">
        <v>58</v>
      </c>
      <c r="E5" s="1"/>
    </row>
    <row r="6" spans="1:5" ht="45.75" thickBot="1" x14ac:dyDescent="0.3">
      <c r="B6" s="5">
        <v>1</v>
      </c>
      <c r="C6" s="6" t="s">
        <v>293</v>
      </c>
      <c r="D6" s="17"/>
      <c r="E6" s="77" t="str">
        <f>IF(D6=Partial,Partial_description,IF(D6=Substantial,Substantial_description,IF(D6=Full,Full_description,IF(D6=Excelled,Excelled_description,IF(D6=Response_Not_applicable,Response_Enter_rationale,IF(ISBLANK(D6),"-","-"))))))</f>
        <v>-</v>
      </c>
    </row>
    <row r="7" spans="1:5" ht="105.75" thickBot="1" x14ac:dyDescent="0.3">
      <c r="B7" s="5">
        <v>2</v>
      </c>
      <c r="C7" s="6" t="s">
        <v>294</v>
      </c>
      <c r="D7" s="17"/>
      <c r="E7" s="77" t="str">
        <f>IF(D7=Partial,Partial_description,IF(D7=Substantial,Substantial_description,IF(D7=Full,Full_description,IF(D7=Excelled,Excelled_description,IF(D7=Response_Not_applicable,Response_Enter_rationale,IF(ISBLANK(D7),"-","-"))))))</f>
        <v>-</v>
      </c>
    </row>
    <row r="8" spans="1:5" ht="45.75" thickBot="1" x14ac:dyDescent="0.3">
      <c r="B8" s="5">
        <v>3</v>
      </c>
      <c r="C8" s="6" t="s">
        <v>112</v>
      </c>
      <c r="D8" s="17"/>
      <c r="E8" s="77" t="str">
        <f>IF(D8=Partial,Partial_description,IF(D8=Substantial,Substantial_description,IF(D8=Full,Full_description,IF(D8=Excelled,Excelled_description,IF(D8=Response_Not_applicable,Response_Enter_rationale,IF(ISBLANK(D8),"-","-"))))))</f>
        <v>-</v>
      </c>
    </row>
    <row r="9" spans="1:5" ht="77.25" thickBot="1" x14ac:dyDescent="0.3">
      <c r="B9" s="5">
        <v>4</v>
      </c>
      <c r="C9" s="6" t="s">
        <v>113</v>
      </c>
      <c r="D9" s="17"/>
      <c r="E9" s="77" t="str">
        <f>IF(D9=Partial,Partial_description,IF(D9=Substantial,Substantial_description,IF(D9=Full,Full_description,IF(D9=Excelled,Excelled_description,IF(D9=Response_Not_applicable,Response_Enter_rationale,IF(ISBLANK(D9),"-","-"))))))</f>
        <v>-</v>
      </c>
    </row>
    <row r="10" spans="1:5" x14ac:dyDescent="0.25">
      <c r="B10" s="1"/>
      <c r="C10" s="1"/>
      <c r="D10" s="1"/>
      <c r="E10" s="1"/>
    </row>
    <row r="11" spans="1:5" ht="21" x14ac:dyDescent="0.35">
      <c r="B11" s="7" t="s">
        <v>9</v>
      </c>
      <c r="C11" s="1"/>
      <c r="D11" s="1"/>
      <c r="E11" s="1"/>
    </row>
    <row r="12" spans="1:5" ht="15.75" x14ac:dyDescent="0.25">
      <c r="B12" s="8" t="s">
        <v>52</v>
      </c>
      <c r="C12" s="1"/>
      <c r="D12" s="1"/>
      <c r="E12" s="1"/>
    </row>
    <row r="13" spans="1:5" x14ac:dyDescent="0.25">
      <c r="B13" s="1"/>
      <c r="C13" s="1"/>
      <c r="D13" s="1"/>
      <c r="E13" s="1"/>
    </row>
    <row r="14" spans="1:5" x14ac:dyDescent="0.25">
      <c r="B14" s="1"/>
      <c r="C14" s="1"/>
      <c r="D14" s="1"/>
      <c r="E14" s="1"/>
    </row>
    <row r="15" spans="1:5" x14ac:dyDescent="0.25">
      <c r="B15" s="1"/>
      <c r="C15" s="1"/>
      <c r="D15" s="1"/>
      <c r="E15" s="1"/>
    </row>
    <row r="16" spans="1:5" x14ac:dyDescent="0.25">
      <c r="B16" s="1"/>
      <c r="C16" s="1"/>
      <c r="D16" s="1"/>
      <c r="E16" s="1"/>
    </row>
    <row r="17" spans="2:5" x14ac:dyDescent="0.25">
      <c r="B17" s="1"/>
      <c r="C17" s="1"/>
      <c r="D17" s="1"/>
      <c r="E17" s="1"/>
    </row>
    <row r="18" spans="2:5" x14ac:dyDescent="0.25">
      <c r="B18" s="1"/>
      <c r="C18" s="1"/>
      <c r="D18" s="1"/>
      <c r="E18" s="1"/>
    </row>
    <row r="19" spans="2:5" x14ac:dyDescent="0.25">
      <c r="B19" s="1"/>
      <c r="C19" s="1"/>
      <c r="D19" s="1"/>
      <c r="E19" s="1"/>
    </row>
    <row r="20" spans="2:5" x14ac:dyDescent="0.25">
      <c r="B20" s="1"/>
      <c r="C20" s="1"/>
      <c r="D20" s="1"/>
      <c r="E20" s="1"/>
    </row>
    <row r="21" spans="2:5" x14ac:dyDescent="0.25">
      <c r="B21" s="1"/>
      <c r="C21" s="1"/>
      <c r="D21" s="1"/>
      <c r="E21" s="1"/>
    </row>
    <row r="22" spans="2:5" x14ac:dyDescent="0.25">
      <c r="B22" s="1"/>
      <c r="C22" s="1"/>
      <c r="D22" s="1"/>
      <c r="E22" s="1"/>
    </row>
    <row r="23" spans="2:5" ht="15.75" thickBot="1" x14ac:dyDescent="0.3">
      <c r="B23" s="1"/>
      <c r="C23" s="1"/>
      <c r="D23" s="1"/>
      <c r="E23" s="1"/>
    </row>
    <row r="24" spans="2:5" ht="15.75" thickBot="1" x14ac:dyDescent="0.3">
      <c r="B24" s="16" t="s">
        <v>53</v>
      </c>
      <c r="C24" s="1"/>
      <c r="D24" s="1"/>
      <c r="E24" s="83" t="str">
        <f>'Maturity calculator'!I15</f>
        <v/>
      </c>
    </row>
    <row r="25" spans="2:5" ht="15.75" thickBot="1" x14ac:dyDescent="0.3">
      <c r="B25" s="16" t="s">
        <v>54</v>
      </c>
      <c r="C25" s="1"/>
      <c r="D25" s="1"/>
      <c r="E25" s="84" t="s">
        <v>233</v>
      </c>
    </row>
    <row r="26" spans="2:5" x14ac:dyDescent="0.25">
      <c r="B26" s="16"/>
      <c r="C26" s="1"/>
      <c r="D26" s="1"/>
      <c r="E26" s="1"/>
    </row>
    <row r="27" spans="2:5" x14ac:dyDescent="0.25">
      <c r="B27" s="13" t="s">
        <v>55</v>
      </c>
      <c r="C27" s="1"/>
      <c r="D27" s="1"/>
      <c r="E27" s="1"/>
    </row>
    <row r="28" spans="2:5" ht="45" customHeight="1" x14ac:dyDescent="0.25">
      <c r="B28" s="1"/>
      <c r="C28" s="187" t="s">
        <v>318</v>
      </c>
      <c r="D28" s="182"/>
      <c r="E28" s="182"/>
    </row>
    <row r="29" spans="2:5" ht="33" customHeight="1" x14ac:dyDescent="0.25">
      <c r="B29" s="1"/>
      <c r="C29" s="187" t="s">
        <v>319</v>
      </c>
      <c r="D29" s="182"/>
      <c r="E29" s="182"/>
    </row>
    <row r="30" spans="2:5" ht="28.5" customHeight="1" x14ac:dyDescent="0.25">
      <c r="B30" s="1"/>
      <c r="C30" s="187" t="s">
        <v>320</v>
      </c>
      <c r="D30" s="182"/>
      <c r="E30" s="182"/>
    </row>
    <row r="31" spans="2:5" ht="39" customHeight="1" x14ac:dyDescent="0.25">
      <c r="B31" s="1"/>
      <c r="C31" s="187" t="s">
        <v>321</v>
      </c>
      <c r="D31" s="182"/>
      <c r="E31" s="182"/>
    </row>
    <row r="32" spans="2:5" x14ac:dyDescent="0.25">
      <c r="B32" s="1"/>
      <c r="C32" s="23"/>
      <c r="D32" s="21"/>
      <c r="E32" s="21"/>
    </row>
    <row r="33" spans="1:51" x14ac:dyDescent="0.25">
      <c r="B33" s="13" t="s">
        <v>56</v>
      </c>
      <c r="C33" s="1"/>
      <c r="D33" s="1"/>
      <c r="E33" s="1"/>
    </row>
    <row r="34" spans="1:51" ht="68.25" customHeight="1" thickBot="1" x14ac:dyDescent="0.3">
      <c r="B34" s="1"/>
      <c r="C34" s="186" t="s">
        <v>63</v>
      </c>
      <c r="D34" s="186"/>
      <c r="E34" s="186"/>
    </row>
    <row r="35" spans="1:51" ht="128.25" customHeight="1" thickBot="1" x14ac:dyDescent="0.3">
      <c r="B35" s="178" t="s">
        <v>47</v>
      </c>
      <c r="C35" s="179"/>
      <c r="D35" s="179"/>
      <c r="E35" s="180"/>
    </row>
    <row r="36" spans="1:51" x14ac:dyDescent="0.25">
      <c r="B36" s="1"/>
      <c r="C36" s="1"/>
      <c r="D36" s="1"/>
      <c r="E36" s="1"/>
    </row>
    <row r="37" spans="1:51" x14ac:dyDescent="0.25">
      <c r="B37" s="13" t="s">
        <v>57</v>
      </c>
      <c r="D37" s="1"/>
      <c r="E37" s="1"/>
    </row>
    <row r="38" spans="1:51" ht="42.75" customHeight="1" x14ac:dyDescent="0.25">
      <c r="B38" s="13"/>
      <c r="C38" s="181" t="s">
        <v>64</v>
      </c>
      <c r="D38" s="181"/>
      <c r="E38" s="181"/>
    </row>
    <row r="39" spans="1:51" ht="15.75" thickBot="1" x14ac:dyDescent="0.3">
      <c r="B39" s="125" t="s">
        <v>368</v>
      </c>
      <c r="C39" s="113"/>
      <c r="D39" s="113"/>
      <c r="E39" s="113"/>
    </row>
    <row r="40" spans="1:51" ht="147.94999999999999" customHeight="1" thickBot="1" x14ac:dyDescent="0.3">
      <c r="B40" s="178" t="s">
        <v>47</v>
      </c>
      <c r="C40" s="179"/>
      <c r="D40" s="179"/>
      <c r="E40" s="180"/>
    </row>
    <row r="41" spans="1:51" ht="15.75" thickBot="1" x14ac:dyDescent="0.3">
      <c r="B41" s="1"/>
      <c r="C41" s="1"/>
      <c r="D41" s="1"/>
      <c r="E41" s="1"/>
      <c r="AT41"/>
      <c r="AU41"/>
      <c r="AV41"/>
      <c r="AW41"/>
      <c r="AX41"/>
      <c r="AY41"/>
    </row>
    <row r="42" spans="1:51" ht="15.75" thickBot="1" x14ac:dyDescent="0.3">
      <c r="B42" s="123" t="s">
        <v>369</v>
      </c>
      <c r="C42" s="124"/>
      <c r="D42" s="124"/>
      <c r="E42" s="124"/>
      <c r="AT42"/>
      <c r="AU42"/>
      <c r="AV42"/>
      <c r="AW42"/>
      <c r="AX42"/>
      <c r="AY42"/>
    </row>
    <row r="43" spans="1:51" ht="147.94999999999999" customHeight="1" thickBot="1" x14ac:dyDescent="0.3">
      <c r="B43" s="178" t="s">
        <v>47</v>
      </c>
      <c r="C43" s="179"/>
      <c r="D43" s="179"/>
      <c r="E43" s="180"/>
      <c r="AT43"/>
      <c r="AU43"/>
      <c r="AV43"/>
      <c r="AW43"/>
      <c r="AX43"/>
      <c r="AY43"/>
    </row>
    <row r="44" spans="1:51" x14ac:dyDescent="0.25">
      <c r="B44" s="1"/>
      <c r="C44" s="1"/>
      <c r="D44" s="1"/>
      <c r="E44" s="1"/>
      <c r="AT44"/>
      <c r="AU44"/>
      <c r="AV44"/>
      <c r="AW44"/>
      <c r="AX44"/>
      <c r="AY44"/>
    </row>
    <row r="45" spans="1:51" ht="18.75" x14ac:dyDescent="0.3">
      <c r="A45" s="14">
        <v>1</v>
      </c>
      <c r="B45" s="150" t="str">
        <f>classification</f>
        <v>Select classification</v>
      </c>
      <c r="C45" s="150"/>
      <c r="D45" s="150"/>
      <c r="E45" s="150"/>
      <c r="AT45"/>
      <c r="AU45"/>
      <c r="AV45"/>
      <c r="AW45"/>
      <c r="AX45"/>
      <c r="AY45"/>
    </row>
    <row r="46" spans="1:51" x14ac:dyDescent="0.25">
      <c r="A46" s="15"/>
      <c r="B46" s="15"/>
      <c r="C46" s="15"/>
      <c r="D46" s="15"/>
      <c r="E46" s="15"/>
      <c r="F46" s="15"/>
      <c r="AT46"/>
      <c r="AU46"/>
      <c r="AV46"/>
      <c r="AW46"/>
      <c r="AX46"/>
      <c r="AY46"/>
    </row>
    <row r="47" spans="1:51" x14ac:dyDescent="0.25">
      <c r="A47" s="15"/>
      <c r="B47" s="15"/>
      <c r="C47" s="15"/>
      <c r="D47" s="15"/>
      <c r="E47" s="15"/>
      <c r="F47" s="15"/>
      <c r="AT47"/>
      <c r="AU47"/>
      <c r="AV47"/>
      <c r="AW47"/>
      <c r="AX47"/>
      <c r="AY47"/>
    </row>
    <row r="48" spans="1:51" x14ac:dyDescent="0.25">
      <c r="A48" s="15"/>
      <c r="B48" s="15"/>
      <c r="C48" s="15"/>
      <c r="D48" s="15"/>
      <c r="E48" s="15"/>
      <c r="F48" s="15"/>
      <c r="AT48"/>
      <c r="AU48"/>
      <c r="AV48"/>
      <c r="AW48"/>
      <c r="AX48"/>
      <c r="AY48"/>
    </row>
    <row r="49" spans="1:51" x14ac:dyDescent="0.25">
      <c r="A49" s="15"/>
      <c r="B49" s="15"/>
      <c r="C49" s="15"/>
      <c r="D49" s="15"/>
      <c r="E49" s="15"/>
      <c r="F49" s="15"/>
      <c r="AT49"/>
      <c r="AU49"/>
      <c r="AV49"/>
      <c r="AW49"/>
      <c r="AX49"/>
      <c r="AY49"/>
    </row>
    <row r="50" spans="1:51" x14ac:dyDescent="0.25">
      <c r="A50" s="15"/>
      <c r="B50" s="15"/>
      <c r="C50" s="15"/>
      <c r="D50" s="15"/>
      <c r="E50" s="15"/>
      <c r="F50" s="15"/>
      <c r="AT50"/>
      <c r="AU50"/>
      <c r="AV50"/>
      <c r="AW50"/>
      <c r="AX50"/>
      <c r="AY50"/>
    </row>
    <row r="51" spans="1:51" x14ac:dyDescent="0.25">
      <c r="A51" s="15"/>
      <c r="B51" s="15"/>
      <c r="C51" s="15"/>
      <c r="D51" s="15"/>
      <c r="E51" s="15"/>
      <c r="F51" s="15"/>
      <c r="AT51"/>
      <c r="AU51"/>
      <c r="AV51"/>
      <c r="AW51"/>
      <c r="AX51"/>
      <c r="AY51"/>
    </row>
    <row r="52" spans="1:51" x14ac:dyDescent="0.25">
      <c r="A52" s="15"/>
      <c r="B52" s="15"/>
      <c r="C52" s="15"/>
      <c r="D52" s="15"/>
      <c r="E52" s="15"/>
      <c r="F52" s="15"/>
      <c r="AT52"/>
      <c r="AU52"/>
      <c r="AV52"/>
      <c r="AW52"/>
      <c r="AX52"/>
      <c r="AY52"/>
    </row>
    <row r="53" spans="1:51" x14ac:dyDescent="0.25">
      <c r="A53" s="15"/>
      <c r="B53" s="15"/>
      <c r="C53" s="15"/>
      <c r="D53" s="15"/>
      <c r="E53" s="15"/>
      <c r="F53" s="15"/>
      <c r="AT53"/>
      <c r="AU53"/>
      <c r="AV53"/>
      <c r="AW53"/>
      <c r="AX53"/>
      <c r="AY53"/>
    </row>
    <row r="54" spans="1:51" x14ac:dyDescent="0.25">
      <c r="A54" s="15"/>
      <c r="B54" s="15"/>
      <c r="C54" s="15"/>
      <c r="D54" s="15"/>
      <c r="E54" s="15"/>
      <c r="F54" s="15"/>
      <c r="AT54"/>
      <c r="AU54"/>
      <c r="AV54"/>
      <c r="AW54"/>
      <c r="AX54"/>
      <c r="AY54"/>
    </row>
    <row r="55" spans="1:51" x14ac:dyDescent="0.25">
      <c r="A55" s="15"/>
      <c r="B55" s="15"/>
      <c r="C55" s="15"/>
      <c r="D55" s="15"/>
      <c r="E55" s="15"/>
      <c r="F55" s="15"/>
      <c r="AT55"/>
      <c r="AU55"/>
      <c r="AV55"/>
      <c r="AW55"/>
      <c r="AX55"/>
      <c r="AY55"/>
    </row>
    <row r="56" spans="1:51" x14ac:dyDescent="0.25">
      <c r="A56" s="15"/>
      <c r="B56" s="15"/>
      <c r="C56" s="15"/>
      <c r="D56" s="15"/>
      <c r="E56" s="15"/>
      <c r="F56" s="15"/>
      <c r="AT56"/>
      <c r="AU56"/>
      <c r="AV56"/>
      <c r="AW56"/>
      <c r="AX56"/>
      <c r="AY56"/>
    </row>
    <row r="57" spans="1:51" x14ac:dyDescent="0.25">
      <c r="A57" s="15"/>
      <c r="B57" s="15"/>
      <c r="C57" s="15"/>
      <c r="D57" s="15"/>
      <c r="E57" s="15"/>
      <c r="F57" s="15"/>
      <c r="AT57"/>
      <c r="AU57"/>
      <c r="AV57"/>
      <c r="AW57"/>
      <c r="AX57"/>
      <c r="AY57"/>
    </row>
    <row r="58" spans="1:51" x14ac:dyDescent="0.25">
      <c r="A58" s="15"/>
      <c r="B58" s="15"/>
      <c r="C58" s="15"/>
      <c r="D58" s="15"/>
      <c r="E58" s="15"/>
      <c r="F58" s="15"/>
      <c r="AT58"/>
      <c r="AU58"/>
      <c r="AV58"/>
      <c r="AW58"/>
      <c r="AX58"/>
      <c r="AY58"/>
    </row>
    <row r="59" spans="1:51" x14ac:dyDescent="0.25">
      <c r="A59" s="15"/>
      <c r="B59" s="15"/>
      <c r="C59" s="15"/>
      <c r="D59" s="15"/>
      <c r="E59" s="15"/>
      <c r="F59" s="15"/>
      <c r="AT59"/>
      <c r="AU59"/>
      <c r="AV59"/>
      <c r="AW59"/>
      <c r="AX59"/>
      <c r="AY59"/>
    </row>
    <row r="60" spans="1:51" x14ac:dyDescent="0.25">
      <c r="A60" s="15"/>
      <c r="B60" s="15"/>
      <c r="C60" s="15"/>
      <c r="D60" s="15"/>
      <c r="E60" s="15"/>
      <c r="F60" s="15"/>
      <c r="AT60"/>
      <c r="AU60"/>
      <c r="AV60"/>
      <c r="AW60"/>
      <c r="AX60"/>
      <c r="AY60"/>
    </row>
    <row r="61" spans="1:51" x14ac:dyDescent="0.25">
      <c r="A61" s="15"/>
      <c r="B61" s="15"/>
      <c r="C61" s="15"/>
      <c r="D61" s="15"/>
      <c r="E61" s="15"/>
      <c r="F61" s="15"/>
      <c r="AT61"/>
      <c r="AU61"/>
      <c r="AV61"/>
      <c r="AW61"/>
      <c r="AX61"/>
      <c r="AY61"/>
    </row>
    <row r="62" spans="1:51" x14ac:dyDescent="0.25">
      <c r="A62" s="15"/>
      <c r="B62" s="15"/>
      <c r="C62" s="15"/>
      <c r="D62" s="15"/>
      <c r="E62" s="15"/>
      <c r="F62" s="15"/>
      <c r="AT62"/>
      <c r="AU62"/>
      <c r="AV62"/>
      <c r="AW62"/>
      <c r="AX62"/>
      <c r="AY62"/>
    </row>
    <row r="63" spans="1:51" x14ac:dyDescent="0.25">
      <c r="A63" s="15"/>
      <c r="B63" s="15"/>
      <c r="C63" s="15"/>
      <c r="D63" s="15"/>
      <c r="E63" s="15"/>
      <c r="F63" s="15"/>
      <c r="AT63"/>
      <c r="AU63"/>
      <c r="AV63"/>
      <c r="AW63"/>
      <c r="AX63"/>
      <c r="AY63"/>
    </row>
    <row r="64" spans="1:51" x14ac:dyDescent="0.25">
      <c r="A64" s="15"/>
      <c r="B64" s="15"/>
      <c r="C64" s="15"/>
      <c r="D64" s="15"/>
      <c r="E64" s="15"/>
      <c r="F64" s="15"/>
      <c r="AT64"/>
      <c r="AU64"/>
      <c r="AV64"/>
      <c r="AW64"/>
      <c r="AX64"/>
      <c r="AY64"/>
    </row>
    <row r="65" spans="1:51" x14ac:dyDescent="0.25">
      <c r="A65" s="15"/>
      <c r="B65" s="15"/>
      <c r="C65" s="15"/>
      <c r="D65" s="15"/>
      <c r="E65" s="15"/>
      <c r="F65" s="15"/>
      <c r="AT65"/>
      <c r="AU65"/>
      <c r="AV65"/>
      <c r="AW65"/>
      <c r="AX65"/>
      <c r="AY65"/>
    </row>
    <row r="66" spans="1:51" x14ac:dyDescent="0.25">
      <c r="A66" s="15"/>
      <c r="B66" s="15"/>
      <c r="C66" s="15"/>
      <c r="D66" s="15"/>
      <c r="E66" s="15"/>
      <c r="F66" s="15"/>
      <c r="AT66"/>
      <c r="AU66"/>
      <c r="AV66"/>
      <c r="AW66"/>
      <c r="AX66"/>
      <c r="AY66"/>
    </row>
    <row r="67" spans="1:51" x14ac:dyDescent="0.25">
      <c r="A67" s="15"/>
      <c r="B67" s="15"/>
      <c r="C67" s="15"/>
      <c r="D67" s="15"/>
      <c r="E67" s="15"/>
      <c r="F67" s="15"/>
      <c r="AT67"/>
      <c r="AU67"/>
      <c r="AV67"/>
      <c r="AW67"/>
      <c r="AX67"/>
      <c r="AY67"/>
    </row>
    <row r="68" spans="1:51" x14ac:dyDescent="0.25">
      <c r="A68" s="15"/>
      <c r="B68" s="15"/>
      <c r="C68" s="15"/>
      <c r="D68" s="15"/>
      <c r="E68" s="15"/>
      <c r="F68" s="15"/>
      <c r="AT68"/>
      <c r="AU68"/>
      <c r="AV68"/>
      <c r="AW68"/>
      <c r="AX68"/>
      <c r="AY68"/>
    </row>
    <row r="69" spans="1:51" x14ac:dyDescent="0.25">
      <c r="A69" s="15"/>
      <c r="B69" s="15"/>
      <c r="C69" s="15"/>
      <c r="D69" s="15"/>
      <c r="E69" s="15"/>
      <c r="F69" s="15"/>
      <c r="AT69"/>
      <c r="AU69"/>
      <c r="AV69"/>
      <c r="AW69"/>
      <c r="AX69"/>
      <c r="AY69"/>
    </row>
    <row r="70" spans="1:51" x14ac:dyDescent="0.25">
      <c r="A70" s="15"/>
      <c r="B70" s="15"/>
      <c r="C70" s="15"/>
      <c r="D70" s="15"/>
      <c r="E70" s="15"/>
      <c r="F70" s="15"/>
      <c r="AT70"/>
      <c r="AU70"/>
      <c r="AV70"/>
      <c r="AW70"/>
      <c r="AX70"/>
      <c r="AY70"/>
    </row>
    <row r="71" spans="1:51" x14ac:dyDescent="0.25">
      <c r="A71" s="15"/>
      <c r="B71" s="15"/>
      <c r="C71" s="15"/>
      <c r="D71" s="15"/>
      <c r="E71" s="15"/>
      <c r="F71" s="15"/>
      <c r="AT71"/>
      <c r="AU71"/>
      <c r="AV71"/>
      <c r="AW71"/>
      <c r="AX71"/>
      <c r="AY71"/>
    </row>
  </sheetData>
  <mergeCells count="11">
    <mergeCell ref="B40:E40"/>
    <mergeCell ref="B43:E43"/>
    <mergeCell ref="B45:E45"/>
    <mergeCell ref="B1:E1"/>
    <mergeCell ref="C34:E34"/>
    <mergeCell ref="B35:E35"/>
    <mergeCell ref="C38:E38"/>
    <mergeCell ref="C28:E28"/>
    <mergeCell ref="C29:E29"/>
    <mergeCell ref="C30:E30"/>
    <mergeCell ref="C31:E31"/>
  </mergeCells>
  <conditionalFormatting sqref="E6:E9">
    <cfRule type="expression" dxfId="37" priority="1">
      <formula>D6="Not applicable"</formula>
    </cfRule>
  </conditionalFormatting>
  <conditionalFormatting sqref="C28:E28">
    <cfRule type="expression" dxfId="36" priority="48">
      <formula>$E$25="Ad hoc"</formula>
    </cfRule>
  </conditionalFormatting>
  <conditionalFormatting sqref="C29:E29">
    <cfRule type="expression" dxfId="35" priority="49">
      <formula>$E$25="Developing"</formula>
    </cfRule>
  </conditionalFormatting>
  <conditionalFormatting sqref="C30:E30">
    <cfRule type="expression" dxfId="34" priority="50">
      <formula>$E$25="Managing"</formula>
    </cfRule>
  </conditionalFormatting>
  <conditionalFormatting sqref="C31:E32">
    <cfRule type="expression" dxfId="33" priority="51">
      <formula>$E$25="Embedded"</formula>
    </cfRule>
  </conditionalFormatting>
  <dataValidations count="3">
    <dataValidation type="list" allowBlank="1" showInputMessage="1" showErrorMessage="1" sqref="D7:D9">
      <formula1>Response</formula1>
    </dataValidation>
    <dataValidation type="list" allowBlank="1" showInputMessage="1" showErrorMessage="1" sqref="E25">
      <formula1>Maturity</formula1>
    </dataValidation>
    <dataValidation type="list" allowBlank="1" showInputMessage="1" showErrorMessage="1" sqref="D6">
      <formula1>Response_NA</formula1>
    </dataValidation>
  </dataValidations>
  <pageMargins left="0.19685039370078741" right="0.19685039370078741" top="0.19685039370078741" bottom="0.19685039370078741" header="0" footer="0"/>
  <pageSetup paperSize="9" orientation="portrait" r:id="rId1"/>
  <rowBreaks count="2" manualBreakCount="2">
    <brk id="10" max="5" man="1"/>
    <brk id="36" max="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02"/>
  <sheetViews>
    <sheetView showRowColHeaders="0" zoomScaleNormal="100" zoomScaleSheetLayoutView="100" workbookViewId="0"/>
  </sheetViews>
  <sheetFormatPr defaultRowHeight="15" x14ac:dyDescent="0.25"/>
  <cols>
    <col min="1" max="1" width="2.140625" style="1" customWidth="1"/>
    <col min="2" max="2" width="3.28515625" customWidth="1"/>
    <col min="3" max="3" width="42.85546875" customWidth="1"/>
    <col min="4" max="4" width="11.85546875" customWidth="1"/>
    <col min="5" max="5" width="38" customWidth="1"/>
    <col min="6" max="6" width="2.140625" style="1" customWidth="1"/>
    <col min="7" max="51" width="9.140625" style="15"/>
  </cols>
  <sheetData>
    <row r="1" spans="1:51" ht="18.75" x14ac:dyDescent="0.3">
      <c r="A1" s="14">
        <v>1</v>
      </c>
      <c r="B1" s="150" t="str">
        <f>classification</f>
        <v>Select classification</v>
      </c>
      <c r="C1" s="150"/>
      <c r="D1" s="150"/>
      <c r="E1" s="150"/>
    </row>
    <row r="2" spans="1:51" ht="21" x14ac:dyDescent="0.35">
      <c r="B2" s="7" t="s">
        <v>10</v>
      </c>
      <c r="C2" s="1"/>
      <c r="D2" s="1"/>
      <c r="E2" s="1"/>
    </row>
    <row r="3" spans="1:51" ht="15.75" x14ac:dyDescent="0.25">
      <c r="B3" s="8" t="s">
        <v>46</v>
      </c>
      <c r="C3" s="1"/>
      <c r="D3" s="1"/>
      <c r="E3" s="1"/>
    </row>
    <row r="4" spans="1:51" x14ac:dyDescent="0.25">
      <c r="B4" s="12"/>
      <c r="C4" s="1"/>
      <c r="D4" s="10"/>
      <c r="E4" s="1"/>
    </row>
    <row r="5" spans="1:51" x14ac:dyDescent="0.25">
      <c r="B5" s="12" t="s">
        <v>148</v>
      </c>
      <c r="C5" s="1"/>
      <c r="D5" s="10"/>
      <c r="E5" s="1"/>
    </row>
    <row r="6" spans="1:51" ht="18" customHeight="1" thickBot="1" x14ac:dyDescent="0.3">
      <c r="B6" s="1"/>
      <c r="C6" s="182" t="s">
        <v>114</v>
      </c>
      <c r="D6" s="182"/>
      <c r="E6" s="182"/>
    </row>
    <row r="7" spans="1:51" s="30" customFormat="1" ht="25.5" x14ac:dyDescent="0.25">
      <c r="A7" s="25"/>
      <c r="B7" s="25"/>
      <c r="C7" s="89" t="s">
        <v>115</v>
      </c>
      <c r="D7" s="88" t="s">
        <v>295</v>
      </c>
      <c r="E7" s="31"/>
      <c r="F7" s="25"/>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row>
    <row r="8" spans="1:51" s="30" customFormat="1" x14ac:dyDescent="0.25">
      <c r="A8" s="25"/>
      <c r="B8" s="25"/>
      <c r="C8" s="35" t="s">
        <v>116</v>
      </c>
      <c r="D8" s="91"/>
      <c r="E8" s="31"/>
      <c r="F8" s="25"/>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row>
    <row r="9" spans="1:51" s="30" customFormat="1" x14ac:dyDescent="0.25">
      <c r="A9" s="25"/>
      <c r="B9" s="25"/>
      <c r="C9" s="35" t="s">
        <v>117</v>
      </c>
      <c r="D9" s="91"/>
      <c r="E9" s="31"/>
      <c r="F9" s="25"/>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row>
    <row r="10" spans="1:51" s="30" customFormat="1" x14ac:dyDescent="0.25">
      <c r="A10" s="25"/>
      <c r="B10" s="25"/>
      <c r="C10" s="35" t="s">
        <v>118</v>
      </c>
      <c r="D10" s="91"/>
      <c r="E10" s="31"/>
      <c r="F10" s="25"/>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row>
    <row r="11" spans="1:51" s="30" customFormat="1" ht="15.75" thickBot="1" x14ac:dyDescent="0.3">
      <c r="A11" s="25"/>
      <c r="B11" s="25"/>
      <c r="C11" s="36" t="s">
        <v>119</v>
      </c>
      <c r="D11" s="92"/>
      <c r="E11" s="31"/>
      <c r="F11" s="25"/>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row>
    <row r="12" spans="1:51" s="30" customFormat="1" ht="25.5" x14ac:dyDescent="0.25">
      <c r="A12" s="25"/>
      <c r="B12" s="25"/>
      <c r="C12" s="34" t="s">
        <v>120</v>
      </c>
      <c r="D12" s="88" t="s">
        <v>295</v>
      </c>
      <c r="E12" s="31"/>
      <c r="F12" s="25"/>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row>
    <row r="13" spans="1:51" s="30" customFormat="1" x14ac:dyDescent="0.25">
      <c r="A13" s="25"/>
      <c r="B13" s="25"/>
      <c r="C13" s="35" t="s">
        <v>116</v>
      </c>
      <c r="D13" s="91"/>
      <c r="E13" s="31"/>
      <c r="F13" s="25"/>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row>
    <row r="14" spans="1:51" s="30" customFormat="1" x14ac:dyDescent="0.25">
      <c r="A14" s="25"/>
      <c r="B14" s="25"/>
      <c r="C14" s="35" t="s">
        <v>117</v>
      </c>
      <c r="D14" s="91"/>
      <c r="E14" s="31"/>
      <c r="F14" s="25"/>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row>
    <row r="15" spans="1:51" s="30" customFormat="1" x14ac:dyDescent="0.25">
      <c r="A15" s="25"/>
      <c r="B15" s="25"/>
      <c r="C15" s="35" t="s">
        <v>118</v>
      </c>
      <c r="D15" s="91"/>
      <c r="E15" s="31"/>
      <c r="F15" s="25"/>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row>
    <row r="16" spans="1:51" s="30" customFormat="1" ht="15.75" thickBot="1" x14ac:dyDescent="0.3">
      <c r="A16" s="25"/>
      <c r="B16" s="25"/>
      <c r="C16" s="37" t="s">
        <v>119</v>
      </c>
      <c r="D16" s="93"/>
      <c r="E16" s="31"/>
      <c r="F16" s="25"/>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row>
    <row r="17" spans="2:11" x14ac:dyDescent="0.25">
      <c r="B17" s="1"/>
      <c r="C17" s="1"/>
      <c r="D17" s="19"/>
      <c r="E17" s="1"/>
    </row>
    <row r="18" spans="2:11" x14ac:dyDescent="0.25">
      <c r="B18" s="1"/>
      <c r="C18" s="1"/>
      <c r="D18" s="19" t="s">
        <v>44</v>
      </c>
      <c r="E18" s="1"/>
    </row>
    <row r="19" spans="2:11" ht="15.75" customHeight="1" thickBot="1" x14ac:dyDescent="0.3">
      <c r="B19" s="1"/>
      <c r="C19" s="9" t="s">
        <v>43</v>
      </c>
      <c r="D19" s="18" t="s">
        <v>58</v>
      </c>
      <c r="E19" s="1"/>
    </row>
    <row r="20" spans="2:11" ht="30.75" thickBot="1" x14ac:dyDescent="0.3">
      <c r="B20" s="5">
        <v>1</v>
      </c>
      <c r="C20" s="6" t="s">
        <v>121</v>
      </c>
      <c r="D20" s="17"/>
      <c r="E20" s="77" t="str">
        <f t="shared" ref="E20:E28" si="0">IF(D20=Partial,Partial_description,IF(D20=Substantial,Substantial_description,IF(D20=Full,Full_description,IF(D20=Excelled,Excelled_description,IF(D20=Response_Not_applicable,Response_Enter_rationale,IF(ISBLANK(D20),"-","-"))))))</f>
        <v>-</v>
      </c>
    </row>
    <row r="21" spans="2:11" ht="60.75" thickBot="1" x14ac:dyDescent="0.3">
      <c r="B21" s="5">
        <v>2</v>
      </c>
      <c r="C21" s="6" t="s">
        <v>122</v>
      </c>
      <c r="D21" s="17"/>
      <c r="E21" s="77" t="str">
        <f t="shared" si="0"/>
        <v>-</v>
      </c>
    </row>
    <row r="22" spans="2:11" ht="45.75" thickBot="1" x14ac:dyDescent="0.3">
      <c r="B22" s="5">
        <v>3</v>
      </c>
      <c r="C22" s="6" t="s">
        <v>123</v>
      </c>
      <c r="D22" s="17"/>
      <c r="E22" s="77" t="str">
        <f t="shared" si="0"/>
        <v>-</v>
      </c>
    </row>
    <row r="23" spans="2:11" ht="120.75" thickBot="1" x14ac:dyDescent="0.3">
      <c r="B23" s="5">
        <v>4</v>
      </c>
      <c r="C23" s="6" t="s">
        <v>296</v>
      </c>
      <c r="D23" s="17"/>
      <c r="E23" s="77" t="str">
        <f t="shared" si="0"/>
        <v>-</v>
      </c>
    </row>
    <row r="24" spans="2:11" ht="45.75" thickBot="1" x14ac:dyDescent="0.3">
      <c r="B24" s="5">
        <v>5</v>
      </c>
      <c r="C24" s="6" t="s">
        <v>124</v>
      </c>
      <c r="D24" s="17"/>
      <c r="E24" s="77" t="str">
        <f t="shared" si="0"/>
        <v>-</v>
      </c>
    </row>
    <row r="25" spans="2:11" ht="60.75" thickBot="1" x14ac:dyDescent="0.3">
      <c r="B25" s="5">
        <v>6</v>
      </c>
      <c r="C25" s="6" t="s">
        <v>125</v>
      </c>
      <c r="D25" s="17"/>
      <c r="E25" s="77" t="str">
        <f t="shared" si="0"/>
        <v>-</v>
      </c>
    </row>
    <row r="26" spans="2:11" ht="90.75" thickBot="1" x14ac:dyDescent="0.3">
      <c r="B26" s="5">
        <v>7</v>
      </c>
      <c r="C26" s="6" t="s">
        <v>370</v>
      </c>
      <c r="D26" s="17"/>
      <c r="E26" s="77" t="str">
        <f t="shared" si="0"/>
        <v>-</v>
      </c>
    </row>
    <row r="27" spans="2:11" ht="120.75" thickBot="1" x14ac:dyDescent="0.3">
      <c r="B27" s="5">
        <v>8</v>
      </c>
      <c r="C27" s="6" t="s">
        <v>126</v>
      </c>
      <c r="D27" s="17"/>
      <c r="E27" s="77" t="str">
        <f t="shared" si="0"/>
        <v>-</v>
      </c>
    </row>
    <row r="28" spans="2:11" ht="135.75" thickBot="1" x14ac:dyDescent="0.3">
      <c r="B28" s="5">
        <v>9</v>
      </c>
      <c r="C28" s="6" t="s">
        <v>127</v>
      </c>
      <c r="D28" s="17"/>
      <c r="E28" s="77" t="str">
        <f t="shared" si="0"/>
        <v>-</v>
      </c>
    </row>
    <row r="29" spans="2:11" x14ac:dyDescent="0.25">
      <c r="B29" s="1"/>
      <c r="C29" s="1"/>
      <c r="D29" s="1"/>
      <c r="E29" s="1"/>
    </row>
    <row r="30" spans="2:11" ht="15.75" x14ac:dyDescent="0.25">
      <c r="B30" s="9" t="s">
        <v>367</v>
      </c>
      <c r="C30" s="1"/>
      <c r="E30" s="1"/>
    </row>
    <row r="31" spans="2:11" ht="15.75" thickBot="1" x14ac:dyDescent="0.3">
      <c r="B31" s="1"/>
      <c r="C31" s="116"/>
      <c r="D31" s="18"/>
      <c r="E31" s="1"/>
    </row>
    <row r="32" spans="2:11" ht="15.75" thickBot="1" x14ac:dyDescent="0.3">
      <c r="B32" s="196">
        <v>10</v>
      </c>
      <c r="C32" s="6" t="s">
        <v>353</v>
      </c>
      <c r="D32" s="17"/>
      <c r="E32" s="114" t="str">
        <f>IF(D32="Yes","Please complete Q12.11 - 12.18",IF(D32="No","Go to selected maturity level below",IF(ISBLANK(D32),"-")))</f>
        <v>-</v>
      </c>
      <c r="G32" s="20"/>
      <c r="H32" s="20"/>
      <c r="I32" s="20"/>
      <c r="J32" s="20"/>
      <c r="K32" s="20"/>
    </row>
    <row r="33" spans="2:5" ht="60.75" thickBot="1" x14ac:dyDescent="0.3">
      <c r="B33" s="5">
        <v>11</v>
      </c>
      <c r="C33" s="6" t="s">
        <v>128</v>
      </c>
      <c r="D33" s="17"/>
      <c r="E33" s="77" t="str">
        <f t="shared" ref="E33:E40" si="1">IF(D33=Partial,Partial_description,IF(D33=Substantial,Substantial_description,IF(D33=Full,Full_description,IF(D33=Excelled,Excelled_description,IF(D33=Response_Not_applicable,Response_Enter_rationale,IF(ISBLANK(D33),"-","-"))))))</f>
        <v>-</v>
      </c>
    </row>
    <row r="34" spans="2:5" ht="90.75" thickBot="1" x14ac:dyDescent="0.3">
      <c r="B34" s="5">
        <v>12</v>
      </c>
      <c r="C34" s="6" t="s">
        <v>129</v>
      </c>
      <c r="D34" s="17"/>
      <c r="E34" s="77" t="str">
        <f t="shared" si="1"/>
        <v>-</v>
      </c>
    </row>
    <row r="35" spans="2:5" ht="105.75" thickBot="1" x14ac:dyDescent="0.3">
      <c r="B35" s="5">
        <v>13</v>
      </c>
      <c r="C35" s="6" t="s">
        <v>130</v>
      </c>
      <c r="D35" s="17"/>
      <c r="E35" s="77" t="str">
        <f t="shared" si="1"/>
        <v>-</v>
      </c>
    </row>
    <row r="36" spans="2:5" ht="105.75" thickBot="1" x14ac:dyDescent="0.3">
      <c r="B36" s="5">
        <v>14</v>
      </c>
      <c r="C36" s="6" t="s">
        <v>131</v>
      </c>
      <c r="D36" s="17"/>
      <c r="E36" s="77" t="str">
        <f t="shared" si="1"/>
        <v>-</v>
      </c>
    </row>
    <row r="37" spans="2:5" ht="150.75" thickBot="1" x14ac:dyDescent="0.3">
      <c r="B37" s="5">
        <v>15</v>
      </c>
      <c r="C37" s="6" t="s">
        <v>132</v>
      </c>
      <c r="D37" s="17"/>
      <c r="E37" s="77" t="str">
        <f t="shared" si="1"/>
        <v>-</v>
      </c>
    </row>
    <row r="38" spans="2:5" ht="75.75" thickBot="1" x14ac:dyDescent="0.3">
      <c r="B38" s="5">
        <v>16</v>
      </c>
      <c r="C38" s="6" t="s">
        <v>297</v>
      </c>
      <c r="D38" s="17"/>
      <c r="E38" s="77" t="str">
        <f t="shared" si="1"/>
        <v>-</v>
      </c>
    </row>
    <row r="39" spans="2:5" ht="75.75" thickBot="1" x14ac:dyDescent="0.3">
      <c r="B39" s="5">
        <v>17</v>
      </c>
      <c r="C39" s="6" t="s">
        <v>133</v>
      </c>
      <c r="D39" s="17"/>
      <c r="E39" s="77" t="str">
        <f t="shared" si="1"/>
        <v>-</v>
      </c>
    </row>
    <row r="40" spans="2:5" ht="105.75" thickBot="1" x14ac:dyDescent="0.3">
      <c r="B40" s="5">
        <v>18</v>
      </c>
      <c r="C40" s="6" t="s">
        <v>134</v>
      </c>
      <c r="D40" s="17"/>
      <c r="E40" s="77" t="str">
        <f t="shared" si="1"/>
        <v>-</v>
      </c>
    </row>
    <row r="41" spans="2:5" x14ac:dyDescent="0.25">
      <c r="B41" s="26"/>
      <c r="C41" s="27"/>
      <c r="D41" s="94"/>
      <c r="E41" s="94"/>
    </row>
    <row r="42" spans="2:5" ht="21" x14ac:dyDescent="0.35">
      <c r="B42" s="7" t="s">
        <v>10</v>
      </c>
      <c r="C42" s="1"/>
      <c r="D42" s="1"/>
      <c r="E42" s="1"/>
    </row>
    <row r="43" spans="2:5" ht="15.75" x14ac:dyDescent="0.25">
      <c r="B43" s="8" t="s">
        <v>52</v>
      </c>
      <c r="C43" s="1"/>
      <c r="D43" s="1"/>
      <c r="E43" s="1"/>
    </row>
    <row r="44" spans="2:5" x14ac:dyDescent="0.25">
      <c r="B44" s="1"/>
      <c r="C44" s="1"/>
      <c r="D44" s="1"/>
      <c r="E44" s="1"/>
    </row>
    <row r="45" spans="2:5" x14ac:dyDescent="0.25">
      <c r="B45" s="1"/>
      <c r="C45" s="1"/>
      <c r="D45" s="1"/>
      <c r="E45" s="1"/>
    </row>
    <row r="46" spans="2:5" x14ac:dyDescent="0.25">
      <c r="B46" s="1"/>
      <c r="C46" s="1"/>
      <c r="D46" s="1"/>
      <c r="E46" s="1"/>
    </row>
    <row r="47" spans="2:5" x14ac:dyDescent="0.25">
      <c r="B47" s="1"/>
      <c r="C47" s="1"/>
      <c r="D47" s="1"/>
      <c r="E47" s="1"/>
    </row>
    <row r="48" spans="2:5" x14ac:dyDescent="0.25">
      <c r="B48" s="1"/>
      <c r="C48" s="1"/>
      <c r="D48" s="1"/>
      <c r="E48" s="1"/>
    </row>
    <row r="49" spans="2:5" x14ac:dyDescent="0.25">
      <c r="B49" s="1"/>
      <c r="C49" s="1"/>
      <c r="D49" s="1"/>
      <c r="E49" s="1"/>
    </row>
    <row r="50" spans="2:5" x14ac:dyDescent="0.25">
      <c r="B50" s="1"/>
      <c r="C50" s="1"/>
      <c r="D50" s="1"/>
      <c r="E50" s="1"/>
    </row>
    <row r="51" spans="2:5" x14ac:dyDescent="0.25">
      <c r="B51" s="1"/>
      <c r="C51" s="1"/>
      <c r="D51" s="1"/>
      <c r="E51" s="1"/>
    </row>
    <row r="52" spans="2:5" x14ac:dyDescent="0.25">
      <c r="B52" s="1"/>
      <c r="C52" s="1"/>
      <c r="D52" s="1"/>
      <c r="E52" s="1"/>
    </row>
    <row r="53" spans="2:5" x14ac:dyDescent="0.25">
      <c r="B53" s="1"/>
      <c r="C53" s="1"/>
      <c r="D53" s="1"/>
      <c r="E53" s="1"/>
    </row>
    <row r="54" spans="2:5" ht="15.75" thickBot="1" x14ac:dyDescent="0.3">
      <c r="B54" s="1"/>
      <c r="C54" s="1"/>
      <c r="D54" s="1"/>
      <c r="E54" s="1"/>
    </row>
    <row r="55" spans="2:5" ht="15.75" thickBot="1" x14ac:dyDescent="0.3">
      <c r="B55" s="16" t="s">
        <v>53</v>
      </c>
      <c r="C55" s="1"/>
      <c r="D55" s="1"/>
      <c r="E55" s="83" t="str">
        <f>'Maturity calculator'!I16</f>
        <v/>
      </c>
    </row>
    <row r="56" spans="2:5" ht="15.75" thickBot="1" x14ac:dyDescent="0.3">
      <c r="B56" s="16" t="s">
        <v>54</v>
      </c>
      <c r="C56" s="1"/>
      <c r="D56" s="1"/>
      <c r="E56" s="84" t="s">
        <v>233</v>
      </c>
    </row>
    <row r="57" spans="2:5" x14ac:dyDescent="0.25">
      <c r="B57" s="16"/>
      <c r="C57" s="1"/>
      <c r="D57" s="1"/>
      <c r="E57" s="1"/>
    </row>
    <row r="58" spans="2:5" x14ac:dyDescent="0.25">
      <c r="B58" s="13" t="s">
        <v>55</v>
      </c>
      <c r="C58" s="1"/>
      <c r="D58" s="1"/>
      <c r="E58" s="1"/>
    </row>
    <row r="59" spans="2:5" ht="42.75" customHeight="1" x14ac:dyDescent="0.25">
      <c r="B59" s="1"/>
      <c r="C59" s="187" t="s">
        <v>135</v>
      </c>
      <c r="D59" s="182"/>
      <c r="E59" s="182"/>
    </row>
    <row r="60" spans="2:5" ht="54" customHeight="1" x14ac:dyDescent="0.25">
      <c r="B60" s="1"/>
      <c r="C60" s="187" t="s">
        <v>136</v>
      </c>
      <c r="D60" s="182"/>
      <c r="E60" s="182"/>
    </row>
    <row r="61" spans="2:5" ht="40.5" customHeight="1" x14ac:dyDescent="0.25">
      <c r="B61" s="1"/>
      <c r="C61" s="187" t="s">
        <v>137</v>
      </c>
      <c r="D61" s="182"/>
      <c r="E61" s="182"/>
    </row>
    <row r="62" spans="2:5" ht="45" customHeight="1" x14ac:dyDescent="0.25">
      <c r="B62" s="1"/>
      <c r="C62" s="187" t="s">
        <v>138</v>
      </c>
      <c r="D62" s="182"/>
      <c r="E62" s="182"/>
    </row>
    <row r="63" spans="2:5" x14ac:dyDescent="0.25">
      <c r="B63" s="1"/>
      <c r="C63" s="23"/>
      <c r="D63" s="21"/>
      <c r="E63" s="21"/>
    </row>
    <row r="64" spans="2:5" x14ac:dyDescent="0.25">
      <c r="B64" s="13" t="s">
        <v>56</v>
      </c>
      <c r="C64" s="1"/>
      <c r="D64" s="1"/>
      <c r="E64" s="1"/>
    </row>
    <row r="65" spans="1:51" ht="68.25" customHeight="1" thickBot="1" x14ac:dyDescent="0.3">
      <c r="B65" s="1"/>
      <c r="C65" s="186" t="s">
        <v>63</v>
      </c>
      <c r="D65" s="186"/>
      <c r="E65" s="186"/>
    </row>
    <row r="66" spans="1:51" ht="128.25" customHeight="1" thickBot="1" x14ac:dyDescent="0.3">
      <c r="B66" s="178" t="s">
        <v>47</v>
      </c>
      <c r="C66" s="179"/>
      <c r="D66" s="179"/>
      <c r="E66" s="180"/>
    </row>
    <row r="67" spans="1:51" x14ac:dyDescent="0.25">
      <c r="B67" s="1"/>
      <c r="C67" s="1"/>
      <c r="D67" s="1"/>
      <c r="E67" s="1"/>
    </row>
    <row r="68" spans="1:51" x14ac:dyDescent="0.25">
      <c r="B68" s="13" t="s">
        <v>57</v>
      </c>
      <c r="D68" s="1"/>
      <c r="E68" s="1"/>
    </row>
    <row r="69" spans="1:51" ht="42.75" customHeight="1" x14ac:dyDescent="0.25">
      <c r="B69" s="13"/>
      <c r="C69" s="181" t="s">
        <v>64</v>
      </c>
      <c r="D69" s="181"/>
      <c r="E69" s="181"/>
    </row>
    <row r="70" spans="1:51" ht="15.75" thickBot="1" x14ac:dyDescent="0.3">
      <c r="B70" s="125" t="s">
        <v>368</v>
      </c>
      <c r="C70" s="113"/>
      <c r="D70" s="113"/>
      <c r="E70" s="113"/>
    </row>
    <row r="71" spans="1:51" ht="147.94999999999999" customHeight="1" thickBot="1" x14ac:dyDescent="0.3">
      <c r="B71" s="178" t="s">
        <v>47</v>
      </c>
      <c r="C71" s="179"/>
      <c r="D71" s="179"/>
      <c r="E71" s="180"/>
    </row>
    <row r="72" spans="1:51" ht="15.75" thickBot="1" x14ac:dyDescent="0.3">
      <c r="B72" s="1"/>
      <c r="C72" s="1"/>
      <c r="D72" s="1"/>
      <c r="E72" s="1"/>
      <c r="AT72"/>
      <c r="AU72"/>
      <c r="AV72"/>
      <c r="AW72"/>
      <c r="AX72"/>
      <c r="AY72"/>
    </row>
    <row r="73" spans="1:51" ht="15.75" thickBot="1" x14ac:dyDescent="0.3">
      <c r="B73" s="123" t="s">
        <v>369</v>
      </c>
      <c r="C73" s="124"/>
      <c r="D73" s="124"/>
      <c r="E73" s="124"/>
      <c r="AT73"/>
      <c r="AU73"/>
      <c r="AV73"/>
      <c r="AW73"/>
      <c r="AX73"/>
      <c r="AY73"/>
    </row>
    <row r="74" spans="1:51" ht="147.94999999999999" customHeight="1" thickBot="1" x14ac:dyDescent="0.3">
      <c r="B74" s="178" t="s">
        <v>47</v>
      </c>
      <c r="C74" s="179"/>
      <c r="D74" s="179"/>
      <c r="E74" s="180"/>
      <c r="AT74"/>
      <c r="AU74"/>
      <c r="AV74"/>
      <c r="AW74"/>
      <c r="AX74"/>
      <c r="AY74"/>
    </row>
    <row r="75" spans="1:51" x14ac:dyDescent="0.25">
      <c r="B75" s="1"/>
      <c r="C75" s="1"/>
      <c r="D75" s="1"/>
      <c r="E75" s="1"/>
      <c r="AT75"/>
      <c r="AU75"/>
      <c r="AV75"/>
      <c r="AW75"/>
      <c r="AX75"/>
      <c r="AY75"/>
    </row>
    <row r="76" spans="1:51" ht="18.75" x14ac:dyDescent="0.3">
      <c r="A76" s="14">
        <v>1</v>
      </c>
      <c r="B76" s="150" t="str">
        <f>classification</f>
        <v>Select classification</v>
      </c>
      <c r="C76" s="150"/>
      <c r="D76" s="150"/>
      <c r="E76" s="150"/>
      <c r="AT76"/>
      <c r="AU76"/>
      <c r="AV76"/>
      <c r="AW76"/>
      <c r="AX76"/>
      <c r="AY76"/>
    </row>
    <row r="77" spans="1:51" x14ac:dyDescent="0.25">
      <c r="A77" s="15"/>
      <c r="B77" s="15"/>
      <c r="C77" s="15"/>
      <c r="D77" s="15"/>
      <c r="E77" s="15"/>
      <c r="F77" s="15"/>
      <c r="AT77"/>
      <c r="AU77"/>
      <c r="AV77"/>
      <c r="AW77"/>
      <c r="AX77"/>
      <c r="AY77"/>
    </row>
    <row r="78" spans="1:51" x14ac:dyDescent="0.25">
      <c r="A78" s="15"/>
      <c r="B78" s="15"/>
      <c r="C78" s="15"/>
      <c r="D78" s="15"/>
      <c r="E78" s="15"/>
      <c r="F78" s="15"/>
      <c r="AT78"/>
      <c r="AU78"/>
      <c r="AV78"/>
      <c r="AW78"/>
      <c r="AX78"/>
      <c r="AY78"/>
    </row>
    <row r="79" spans="1:51" x14ac:dyDescent="0.25">
      <c r="A79" s="15"/>
      <c r="B79" s="15"/>
      <c r="C79" s="15"/>
      <c r="D79" s="15"/>
      <c r="E79" s="15"/>
      <c r="F79" s="15"/>
      <c r="AT79"/>
      <c r="AU79"/>
      <c r="AV79"/>
      <c r="AW79"/>
      <c r="AX79"/>
      <c r="AY79"/>
    </row>
    <row r="80" spans="1:51" x14ac:dyDescent="0.25">
      <c r="A80" s="15"/>
      <c r="B80" s="15"/>
      <c r="C80" s="15"/>
      <c r="D80" s="15"/>
      <c r="E80" s="15"/>
      <c r="F80" s="15"/>
      <c r="AT80"/>
      <c r="AU80"/>
      <c r="AV80"/>
      <c r="AW80"/>
      <c r="AX80"/>
      <c r="AY80"/>
    </row>
    <row r="81" spans="1:51" x14ac:dyDescent="0.25">
      <c r="A81" s="15"/>
      <c r="B81" s="15"/>
      <c r="C81" s="15"/>
      <c r="D81" s="15"/>
      <c r="E81" s="15"/>
      <c r="F81" s="15"/>
      <c r="AT81"/>
      <c r="AU81"/>
      <c r="AV81"/>
      <c r="AW81"/>
      <c r="AX81"/>
      <c r="AY81"/>
    </row>
    <row r="82" spans="1:51" x14ac:dyDescent="0.25">
      <c r="A82" s="15"/>
      <c r="B82" s="15"/>
      <c r="C82" s="15"/>
      <c r="D82" s="15"/>
      <c r="E82" s="15"/>
      <c r="F82" s="15"/>
      <c r="AT82"/>
      <c r="AU82"/>
      <c r="AV82"/>
      <c r="AW82"/>
      <c r="AX82"/>
      <c r="AY82"/>
    </row>
    <row r="83" spans="1:51" x14ac:dyDescent="0.25">
      <c r="A83" s="15"/>
      <c r="B83" s="15"/>
      <c r="C83" s="15"/>
      <c r="D83" s="15"/>
      <c r="E83" s="15"/>
      <c r="F83" s="15"/>
      <c r="AT83"/>
      <c r="AU83"/>
      <c r="AV83"/>
      <c r="AW83"/>
      <c r="AX83"/>
      <c r="AY83"/>
    </row>
    <row r="84" spans="1:51" x14ac:dyDescent="0.25">
      <c r="A84" s="15"/>
      <c r="B84" s="15"/>
      <c r="C84" s="15"/>
      <c r="D84" s="15"/>
      <c r="E84" s="15"/>
      <c r="F84" s="15"/>
      <c r="AT84"/>
      <c r="AU84"/>
      <c r="AV84"/>
      <c r="AW84"/>
      <c r="AX84"/>
      <c r="AY84"/>
    </row>
    <row r="85" spans="1:51" x14ac:dyDescent="0.25">
      <c r="A85" s="15"/>
      <c r="B85" s="15"/>
      <c r="C85" s="15"/>
      <c r="D85" s="15"/>
      <c r="E85" s="15"/>
      <c r="F85" s="15"/>
      <c r="AT85"/>
      <c r="AU85"/>
      <c r="AV85"/>
      <c r="AW85"/>
      <c r="AX85"/>
      <c r="AY85"/>
    </row>
    <row r="86" spans="1:51" x14ac:dyDescent="0.25">
      <c r="A86" s="15"/>
      <c r="B86" s="15"/>
      <c r="C86" s="15"/>
      <c r="D86" s="15"/>
      <c r="E86" s="15"/>
      <c r="F86" s="15"/>
      <c r="AT86"/>
      <c r="AU86"/>
      <c r="AV86"/>
      <c r="AW86"/>
      <c r="AX86"/>
      <c r="AY86"/>
    </row>
    <row r="87" spans="1:51" x14ac:dyDescent="0.25">
      <c r="A87" s="15"/>
      <c r="B87" s="15"/>
      <c r="C87" s="15"/>
      <c r="D87" s="15"/>
      <c r="E87" s="15"/>
      <c r="F87" s="15"/>
      <c r="AT87"/>
      <c r="AU87"/>
      <c r="AV87"/>
      <c r="AW87"/>
      <c r="AX87"/>
      <c r="AY87"/>
    </row>
    <row r="88" spans="1:51" x14ac:dyDescent="0.25">
      <c r="A88" s="15"/>
      <c r="B88" s="15"/>
      <c r="C88" s="15"/>
      <c r="D88" s="15"/>
      <c r="E88" s="15"/>
      <c r="F88" s="15"/>
      <c r="AT88"/>
      <c r="AU88"/>
      <c r="AV88"/>
      <c r="AW88"/>
      <c r="AX88"/>
      <c r="AY88"/>
    </row>
    <row r="89" spans="1:51" x14ac:dyDescent="0.25">
      <c r="A89" s="15"/>
      <c r="B89" s="15"/>
      <c r="C89" s="15"/>
      <c r="D89" s="15"/>
      <c r="E89" s="15"/>
      <c r="F89" s="15"/>
      <c r="AT89"/>
      <c r="AU89"/>
      <c r="AV89"/>
      <c r="AW89"/>
      <c r="AX89"/>
      <c r="AY89"/>
    </row>
    <row r="90" spans="1:51" x14ac:dyDescent="0.25">
      <c r="A90" s="15"/>
      <c r="B90" s="15"/>
      <c r="C90" s="15"/>
      <c r="D90" s="15"/>
      <c r="E90" s="15"/>
      <c r="F90" s="15"/>
      <c r="AT90"/>
      <c r="AU90"/>
      <c r="AV90"/>
      <c r="AW90"/>
      <c r="AX90"/>
      <c r="AY90"/>
    </row>
    <row r="91" spans="1:51" x14ac:dyDescent="0.25">
      <c r="A91" s="15"/>
      <c r="B91" s="15"/>
      <c r="C91" s="15"/>
      <c r="D91" s="15"/>
      <c r="E91" s="15"/>
      <c r="F91" s="15"/>
      <c r="AT91"/>
      <c r="AU91"/>
      <c r="AV91"/>
      <c r="AW91"/>
      <c r="AX91"/>
      <c r="AY91"/>
    </row>
    <row r="92" spans="1:51" x14ac:dyDescent="0.25">
      <c r="A92" s="15"/>
      <c r="B92" s="15"/>
      <c r="C92" s="15"/>
      <c r="D92" s="15"/>
      <c r="E92" s="15"/>
      <c r="F92" s="15"/>
      <c r="AT92"/>
      <c r="AU92"/>
      <c r="AV92"/>
      <c r="AW92"/>
      <c r="AX92"/>
      <c r="AY92"/>
    </row>
    <row r="93" spans="1:51" x14ac:dyDescent="0.25">
      <c r="A93" s="15"/>
      <c r="B93" s="15"/>
      <c r="C93" s="15"/>
      <c r="D93" s="15"/>
      <c r="E93" s="15"/>
      <c r="F93" s="15"/>
      <c r="AT93"/>
      <c r="AU93"/>
      <c r="AV93"/>
      <c r="AW93"/>
      <c r="AX93"/>
      <c r="AY93"/>
    </row>
    <row r="94" spans="1:51" x14ac:dyDescent="0.25">
      <c r="A94" s="15"/>
      <c r="B94" s="15"/>
      <c r="C94" s="15"/>
      <c r="D94" s="15"/>
      <c r="E94" s="15"/>
      <c r="F94" s="15"/>
      <c r="AT94"/>
      <c r="AU94"/>
      <c r="AV94"/>
      <c r="AW94"/>
      <c r="AX94"/>
      <c r="AY94"/>
    </row>
    <row r="95" spans="1:51" x14ac:dyDescent="0.25">
      <c r="A95" s="15"/>
      <c r="B95" s="15"/>
      <c r="C95" s="15"/>
      <c r="D95" s="15"/>
      <c r="E95" s="15"/>
      <c r="F95" s="15"/>
      <c r="AT95"/>
      <c r="AU95"/>
      <c r="AV95"/>
      <c r="AW95"/>
      <c r="AX95"/>
      <c r="AY95"/>
    </row>
    <row r="96" spans="1:51" x14ac:dyDescent="0.25">
      <c r="A96" s="15"/>
      <c r="B96" s="15"/>
      <c r="C96" s="15"/>
      <c r="D96" s="15"/>
      <c r="E96" s="15"/>
      <c r="F96" s="15"/>
      <c r="AT96"/>
      <c r="AU96"/>
      <c r="AV96"/>
      <c r="AW96"/>
      <c r="AX96"/>
      <c r="AY96"/>
    </row>
    <row r="97" spans="1:51" x14ac:dyDescent="0.25">
      <c r="A97" s="15"/>
      <c r="B97" s="15"/>
      <c r="C97" s="15"/>
      <c r="D97" s="15"/>
      <c r="E97" s="15"/>
      <c r="F97" s="15"/>
      <c r="AT97"/>
      <c r="AU97"/>
      <c r="AV97"/>
      <c r="AW97"/>
      <c r="AX97"/>
      <c r="AY97"/>
    </row>
    <row r="98" spans="1:51" x14ac:dyDescent="0.25">
      <c r="A98" s="15"/>
      <c r="B98" s="15"/>
      <c r="C98" s="15"/>
      <c r="D98" s="15"/>
      <c r="E98" s="15"/>
      <c r="F98" s="15"/>
      <c r="AT98"/>
      <c r="AU98"/>
      <c r="AV98"/>
      <c r="AW98"/>
      <c r="AX98"/>
      <c r="AY98"/>
    </row>
    <row r="99" spans="1:51" x14ac:dyDescent="0.25">
      <c r="A99" s="15"/>
      <c r="B99" s="15"/>
      <c r="C99" s="15"/>
      <c r="D99" s="15"/>
      <c r="E99" s="15"/>
      <c r="F99" s="15"/>
      <c r="AT99"/>
      <c r="AU99"/>
      <c r="AV99"/>
      <c r="AW99"/>
      <c r="AX99"/>
      <c r="AY99"/>
    </row>
    <row r="100" spans="1:51" x14ac:dyDescent="0.25">
      <c r="A100" s="15"/>
      <c r="B100" s="15"/>
      <c r="C100" s="15"/>
      <c r="D100" s="15"/>
      <c r="E100" s="15"/>
      <c r="F100" s="15"/>
      <c r="AT100"/>
      <c r="AU100"/>
      <c r="AV100"/>
      <c r="AW100"/>
      <c r="AX100"/>
      <c r="AY100"/>
    </row>
    <row r="101" spans="1:51" x14ac:dyDescent="0.25">
      <c r="A101" s="15"/>
      <c r="B101" s="15"/>
      <c r="C101" s="15"/>
      <c r="D101" s="15"/>
      <c r="E101" s="15"/>
      <c r="F101" s="15"/>
      <c r="AT101"/>
      <c r="AU101"/>
      <c r="AV101"/>
      <c r="AW101"/>
      <c r="AX101"/>
      <c r="AY101"/>
    </row>
    <row r="102" spans="1:51" x14ac:dyDescent="0.25">
      <c r="A102" s="15"/>
      <c r="B102" s="15"/>
      <c r="C102" s="15"/>
      <c r="D102" s="15"/>
      <c r="E102" s="15"/>
      <c r="F102" s="15"/>
      <c r="AT102"/>
      <c r="AU102"/>
      <c r="AV102"/>
      <c r="AW102"/>
      <c r="AX102"/>
      <c r="AY102"/>
    </row>
  </sheetData>
  <mergeCells count="12">
    <mergeCell ref="B71:E71"/>
    <mergeCell ref="B74:E74"/>
    <mergeCell ref="B76:E76"/>
    <mergeCell ref="B1:E1"/>
    <mergeCell ref="C65:E65"/>
    <mergeCell ref="B66:E66"/>
    <mergeCell ref="C69:E69"/>
    <mergeCell ref="C6:E6"/>
    <mergeCell ref="C59:E59"/>
    <mergeCell ref="C60:E60"/>
    <mergeCell ref="C61:E61"/>
    <mergeCell ref="C62:E62"/>
  </mergeCells>
  <conditionalFormatting sqref="E20:E27">
    <cfRule type="expression" dxfId="32" priority="4">
      <formula>D20="Not applicable"</formula>
    </cfRule>
  </conditionalFormatting>
  <conditionalFormatting sqref="E33:E41 D41">
    <cfRule type="expression" dxfId="31" priority="2">
      <formula>C33="Not applicable"</formula>
    </cfRule>
  </conditionalFormatting>
  <conditionalFormatting sqref="E28">
    <cfRule type="expression" dxfId="30" priority="3">
      <formula>D28="Not applicable"</formula>
    </cfRule>
  </conditionalFormatting>
  <conditionalFormatting sqref="C59:E59">
    <cfRule type="expression" dxfId="29" priority="53">
      <formula>$E$56="Ad hoc"</formula>
    </cfRule>
  </conditionalFormatting>
  <conditionalFormatting sqref="C60:E60">
    <cfRule type="expression" dxfId="28" priority="54">
      <formula>$E$56="Developing"</formula>
    </cfRule>
  </conditionalFormatting>
  <conditionalFormatting sqref="C61:E61">
    <cfRule type="expression" dxfId="27" priority="55">
      <formula>$E$56="Managing"</formula>
    </cfRule>
  </conditionalFormatting>
  <conditionalFormatting sqref="C62:E63">
    <cfRule type="expression" dxfId="26" priority="56">
      <formula>$E$56="Embedded"</formula>
    </cfRule>
  </conditionalFormatting>
  <conditionalFormatting sqref="E32">
    <cfRule type="expression" dxfId="25" priority="1">
      <formula>D32="Not applicable"</formula>
    </cfRule>
  </conditionalFormatting>
  <dataValidations count="4">
    <dataValidation type="list" allowBlank="1" showInputMessage="1" showErrorMessage="1" sqref="D25:D28">
      <formula1>Response_NA</formula1>
    </dataValidation>
    <dataValidation type="list" allowBlank="1" showInputMessage="1" showErrorMessage="1" sqref="D20:D21 D4:D5 D23:D24 D33:D40 D22">
      <formula1>Response</formula1>
    </dataValidation>
    <dataValidation type="list" allowBlank="1" showInputMessage="1" showErrorMessage="1" sqref="E56">
      <formula1>Maturity</formula1>
    </dataValidation>
    <dataValidation type="list" allowBlank="1" showInputMessage="1" showErrorMessage="1" sqref="D32">
      <formula1>Response_YN</formula1>
    </dataValidation>
  </dataValidations>
  <pageMargins left="0.19685039370078741" right="0.19685039370078741" top="0.19685039370078741" bottom="0.19685039370078741" header="0" footer="0"/>
  <pageSetup paperSize="9" orientation="portrait" r:id="rId1"/>
  <rowBreaks count="2" manualBreakCount="2">
    <brk id="41" max="5" man="1"/>
    <brk id="67" max="5" man="1"/>
  </rowBreaks>
  <colBreaks count="1" manualBreakCount="1">
    <brk id="6"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6"/>
  <sheetViews>
    <sheetView showRowColHeaders="0" zoomScaleNormal="100" zoomScaleSheetLayoutView="100" workbookViewId="0"/>
  </sheetViews>
  <sheetFormatPr defaultRowHeight="15" x14ac:dyDescent="0.25"/>
  <cols>
    <col min="1" max="1" width="2.140625" style="1" customWidth="1"/>
    <col min="2" max="2" width="3.28515625" customWidth="1"/>
    <col min="3" max="3" width="42.85546875" customWidth="1"/>
    <col min="4" max="4" width="11.85546875" customWidth="1"/>
    <col min="5" max="5" width="38" customWidth="1"/>
    <col min="6" max="6" width="2.140625" style="1" customWidth="1"/>
    <col min="7" max="51" width="9.140625" style="15"/>
  </cols>
  <sheetData>
    <row r="1" spans="1:51" ht="18.75" x14ac:dyDescent="0.3">
      <c r="A1" s="14">
        <v>1</v>
      </c>
      <c r="B1" s="150" t="str">
        <f>classification</f>
        <v>Select classification</v>
      </c>
      <c r="C1" s="150"/>
      <c r="D1" s="150"/>
      <c r="E1" s="150"/>
    </row>
    <row r="2" spans="1:51" ht="21" x14ac:dyDescent="0.35">
      <c r="B2" s="7" t="s">
        <v>11</v>
      </c>
      <c r="C2" s="1"/>
      <c r="D2" s="1"/>
      <c r="E2" s="1"/>
    </row>
    <row r="3" spans="1:51" ht="15.75" x14ac:dyDescent="0.25">
      <c r="B3" s="8" t="s">
        <v>46</v>
      </c>
      <c r="C3" s="1"/>
      <c r="D3" s="1"/>
      <c r="E3" s="1"/>
    </row>
    <row r="4" spans="1:51" x14ac:dyDescent="0.25">
      <c r="B4" s="26"/>
      <c r="C4" s="27"/>
      <c r="D4" s="28"/>
      <c r="E4" s="28"/>
    </row>
    <row r="5" spans="1:51" x14ac:dyDescent="0.25">
      <c r="B5" s="12" t="s">
        <v>149</v>
      </c>
      <c r="C5" s="1"/>
      <c r="D5" s="10"/>
      <c r="E5" s="1"/>
    </row>
    <row r="6" spans="1:51" ht="32.25" customHeight="1" thickBot="1" x14ac:dyDescent="0.3">
      <c r="B6" s="1"/>
      <c r="C6" s="182" t="s">
        <v>150</v>
      </c>
      <c r="D6" s="182"/>
      <c r="E6" s="182"/>
    </row>
    <row r="7" spans="1:51" s="30" customFormat="1" x14ac:dyDescent="0.25">
      <c r="A7" s="25"/>
      <c r="B7" s="25"/>
      <c r="C7" s="33" t="s">
        <v>115</v>
      </c>
      <c r="D7" s="88" t="s">
        <v>151</v>
      </c>
      <c r="E7" s="31"/>
      <c r="F7" s="25"/>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row>
    <row r="8" spans="1:51" s="30" customFormat="1" x14ac:dyDescent="0.25">
      <c r="A8" s="25"/>
      <c r="B8" s="25"/>
      <c r="C8" s="35" t="s">
        <v>116</v>
      </c>
      <c r="D8" s="91"/>
      <c r="E8" s="31"/>
      <c r="F8" s="25"/>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row>
    <row r="9" spans="1:51" s="30" customFormat="1" x14ac:dyDescent="0.25">
      <c r="A9" s="25"/>
      <c r="B9" s="25"/>
      <c r="C9" s="35" t="s">
        <v>117</v>
      </c>
      <c r="D9" s="91"/>
      <c r="E9" s="31"/>
      <c r="F9" s="25"/>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row>
    <row r="10" spans="1:51" s="30" customFormat="1" x14ac:dyDescent="0.25">
      <c r="A10" s="25"/>
      <c r="B10" s="25"/>
      <c r="C10" s="35" t="s">
        <v>118</v>
      </c>
      <c r="D10" s="91"/>
      <c r="E10" s="31"/>
      <c r="F10" s="25"/>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row>
    <row r="11" spans="1:51" s="30" customFormat="1" ht="15.75" thickBot="1" x14ac:dyDescent="0.3">
      <c r="A11" s="25"/>
      <c r="B11" s="25"/>
      <c r="C11" s="36" t="s">
        <v>119</v>
      </c>
      <c r="D11" s="92"/>
      <c r="E11" s="31"/>
      <c r="F11" s="25"/>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row>
    <row r="12" spans="1:51" s="30" customFormat="1" x14ac:dyDescent="0.25">
      <c r="A12" s="25"/>
      <c r="B12" s="25"/>
      <c r="C12" s="34" t="s">
        <v>120</v>
      </c>
      <c r="D12" s="88" t="s">
        <v>151</v>
      </c>
      <c r="E12" s="31"/>
      <c r="F12" s="25"/>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row>
    <row r="13" spans="1:51" s="30" customFormat="1" x14ac:dyDescent="0.25">
      <c r="A13" s="25"/>
      <c r="B13" s="25"/>
      <c r="C13" s="35" t="s">
        <v>116</v>
      </c>
      <c r="D13" s="91"/>
      <c r="E13" s="31"/>
      <c r="F13" s="25"/>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row>
    <row r="14" spans="1:51" s="30" customFormat="1" x14ac:dyDescent="0.25">
      <c r="A14" s="25"/>
      <c r="B14" s="25"/>
      <c r="C14" s="35" t="s">
        <v>117</v>
      </c>
      <c r="D14" s="91"/>
      <c r="E14" s="31"/>
      <c r="F14" s="25"/>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row>
    <row r="15" spans="1:51" s="30" customFormat="1" x14ac:dyDescent="0.25">
      <c r="A15" s="25"/>
      <c r="B15" s="25"/>
      <c r="C15" s="35" t="s">
        <v>118</v>
      </c>
      <c r="D15" s="91"/>
      <c r="E15" s="31"/>
      <c r="F15" s="25"/>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row>
    <row r="16" spans="1:51" s="30" customFormat="1" ht="15.75" thickBot="1" x14ac:dyDescent="0.3">
      <c r="A16" s="25"/>
      <c r="B16" s="25"/>
      <c r="C16" s="37" t="s">
        <v>119</v>
      </c>
      <c r="D16" s="93"/>
      <c r="E16" s="31"/>
      <c r="F16" s="25"/>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row>
    <row r="17" spans="2:11" x14ac:dyDescent="0.25">
      <c r="B17" s="1"/>
      <c r="C17" s="1"/>
      <c r="D17" s="19"/>
      <c r="E17" s="1"/>
    </row>
    <row r="18" spans="2:11" x14ac:dyDescent="0.25">
      <c r="B18" s="1"/>
      <c r="C18" s="1"/>
      <c r="D18" s="19" t="s">
        <v>44</v>
      </c>
      <c r="E18" s="1"/>
    </row>
    <row r="19" spans="2:11" ht="16.5" thickBot="1" x14ac:dyDescent="0.3">
      <c r="B19" s="1"/>
      <c r="C19" s="9" t="s">
        <v>43</v>
      </c>
      <c r="D19" s="18" t="s">
        <v>58</v>
      </c>
      <c r="E19" s="1"/>
    </row>
    <row r="20" spans="2:11" ht="60.75" thickBot="1" x14ac:dyDescent="0.3">
      <c r="B20" s="5">
        <v>1</v>
      </c>
      <c r="C20" s="6" t="s">
        <v>139</v>
      </c>
      <c r="D20" s="17"/>
      <c r="E20" s="77" t="str">
        <f t="shared" ref="E20:E24" si="0">IF(D20=Partial,Partial_description,IF(D20=Substantial,Substantial_description,IF(D20=Full,Full_description,IF(D20=Excelled,Excelled_description,IF(D20=Response_Not_applicable,Response_Enter_rationale,IF(ISBLANK(D20),"-","-"))))))</f>
        <v>-</v>
      </c>
    </row>
    <row r="21" spans="2:11" ht="90.75" thickBot="1" x14ac:dyDescent="0.3">
      <c r="B21" s="5">
        <v>2</v>
      </c>
      <c r="C21" s="6" t="s">
        <v>298</v>
      </c>
      <c r="D21" s="17"/>
      <c r="E21" s="77" t="str">
        <f t="shared" si="0"/>
        <v>-</v>
      </c>
    </row>
    <row r="22" spans="2:11" ht="30.75" thickBot="1" x14ac:dyDescent="0.3">
      <c r="B22" s="5">
        <v>3</v>
      </c>
      <c r="C22" s="6" t="s">
        <v>140</v>
      </c>
      <c r="D22" s="17"/>
      <c r="E22" s="77" t="str">
        <f t="shared" si="0"/>
        <v>-</v>
      </c>
    </row>
    <row r="23" spans="2:11" ht="60.75" thickBot="1" x14ac:dyDescent="0.3">
      <c r="B23" s="5">
        <v>4</v>
      </c>
      <c r="C23" s="6" t="s">
        <v>299</v>
      </c>
      <c r="D23" s="17"/>
      <c r="E23" s="77" t="str">
        <f t="shared" si="0"/>
        <v>-</v>
      </c>
    </row>
    <row r="24" spans="2:11" ht="75.75" thickBot="1" x14ac:dyDescent="0.3">
      <c r="B24" s="5">
        <v>5</v>
      </c>
      <c r="C24" s="6" t="s">
        <v>141</v>
      </c>
      <c r="D24" s="17"/>
      <c r="E24" s="77" t="str">
        <f t="shared" si="0"/>
        <v>-</v>
      </c>
    </row>
    <row r="25" spans="2:11" ht="45.75" thickBot="1" x14ac:dyDescent="0.3">
      <c r="B25" s="5">
        <v>6</v>
      </c>
      <c r="C25" s="6" t="s">
        <v>142</v>
      </c>
      <c r="D25" s="17"/>
      <c r="E25" s="77" t="str">
        <f t="shared" ref="E25" si="1">IF(D25=Partial,Partial_description,IF(D25=Substantial,Substantial_description,IF(D25=Full,Full_description,IF(D25=Excelled,Excelled_description,IF(D25=Response_Not_applicable,Response_Enter_rationale,IF(ISBLANK(D25),"-","-"))))))</f>
        <v>-</v>
      </c>
    </row>
    <row r="26" spans="2:11" ht="90.75" thickBot="1" x14ac:dyDescent="0.3">
      <c r="B26" s="196">
        <v>7</v>
      </c>
      <c r="C26" s="6" t="s">
        <v>392</v>
      </c>
      <c r="D26" s="199"/>
      <c r="E26" s="200" t="s">
        <v>371</v>
      </c>
    </row>
    <row r="27" spans="2:11" x14ac:dyDescent="0.25">
      <c r="B27" s="31"/>
      <c r="C27" s="31"/>
      <c r="D27" s="31"/>
      <c r="E27" s="31"/>
    </row>
    <row r="28" spans="2:11" ht="15.75" x14ac:dyDescent="0.25">
      <c r="B28" s="9" t="s">
        <v>367</v>
      </c>
      <c r="C28" s="1"/>
      <c r="E28" s="1"/>
    </row>
    <row r="29" spans="2:11" ht="15.75" thickBot="1" x14ac:dyDescent="0.3">
      <c r="B29" s="1"/>
      <c r="C29" s="117"/>
      <c r="D29" s="18"/>
      <c r="E29" s="1"/>
      <c r="G29" s="128"/>
      <c r="H29" s="20"/>
      <c r="I29" s="20"/>
      <c r="J29" s="20"/>
      <c r="K29" s="20"/>
    </row>
    <row r="30" spans="2:11" ht="15.75" thickBot="1" x14ac:dyDescent="0.3">
      <c r="B30" s="196">
        <v>8</v>
      </c>
      <c r="C30" s="6" t="s">
        <v>353</v>
      </c>
      <c r="D30" s="17"/>
      <c r="E30" s="114" t="str">
        <f>IF(D30="Yes","Please complete Q13.9 - 13.13",IF(D30="No","Go to Selected maturity level below",IF(ISBLANK(D30),"-")))</f>
        <v>-</v>
      </c>
    </row>
    <row r="31" spans="2:11" ht="60.75" thickBot="1" x14ac:dyDescent="0.3">
      <c r="B31" s="5">
        <v>9</v>
      </c>
      <c r="C31" s="6" t="s">
        <v>143</v>
      </c>
      <c r="D31" s="17"/>
      <c r="E31" s="11" t="str">
        <f>IF(D31=Partial,Partial_description,IF(D31=Substantial,Substantial_description,IF(D31=Full,Full_description,IF(D31=Excelled,Excelled_description,IF(D31=Response_Not_applicable,Response_Enter_rationale,IF(ISBLANK(D31),"-","-"))))))</f>
        <v>-</v>
      </c>
    </row>
    <row r="32" spans="2:11" ht="45.75" thickBot="1" x14ac:dyDescent="0.3">
      <c r="B32" s="5">
        <v>10</v>
      </c>
      <c r="C32" s="6" t="s">
        <v>144</v>
      </c>
      <c r="D32" s="17"/>
      <c r="E32" s="11" t="str">
        <f>IF(D32=Partial,Partial_description,IF(D32=Substantial,Substantial_description,IF(D32=Full,Full_description,IF(D32=Excelled,Excelled_description,IF(D32=Response_Not_applicable,Response_Enter_rationale,IF(ISBLANK(D32),"-","-"))))))</f>
        <v>-</v>
      </c>
    </row>
    <row r="33" spans="2:5" ht="60.75" thickBot="1" x14ac:dyDescent="0.3">
      <c r="B33" s="5">
        <v>11</v>
      </c>
      <c r="C33" s="6" t="s">
        <v>145</v>
      </c>
      <c r="D33" s="17"/>
      <c r="E33" s="11" t="str">
        <f>IF(D33=Partial,Partial_description,IF(D33=Substantial,Substantial_description,IF(D33=Full,Full_description,IF(D33=Excelled,Excelled_description,IF(D33=Response_Not_applicable,Response_Enter_rationale,IF(ISBLANK(D33),"-","-"))))))</f>
        <v>-</v>
      </c>
    </row>
    <row r="34" spans="2:5" ht="30.75" thickBot="1" x14ac:dyDescent="0.3">
      <c r="B34" s="5">
        <v>12</v>
      </c>
      <c r="C34" s="6" t="s">
        <v>146</v>
      </c>
      <c r="D34" s="17"/>
      <c r="E34" s="11" t="str">
        <f>IF(D34=Partial,Partial_description,IF(D34=Substantial,Substantial_description,IF(D34=Full,Full_description,IF(D34=Excelled,Excelled_description,IF(D34=Response_Not_applicable,Response_Enter_rationale,IF(ISBLANK(D34),"-","-"))))))</f>
        <v>-</v>
      </c>
    </row>
    <row r="35" spans="2:5" ht="105.75" thickBot="1" x14ac:dyDescent="0.3">
      <c r="B35" s="5">
        <v>13</v>
      </c>
      <c r="C35" s="6" t="s">
        <v>147</v>
      </c>
      <c r="D35" s="17"/>
      <c r="E35" s="11" t="str">
        <f>IF(D35=Partial,Partial_description,IF(D35=Substantial,Substantial_description,IF(D35=Full,Full_description,IF(D35=Excelled,Excelled_description,IF(D35=Response_Not_applicable,Response_Enter_rationale,IF(ISBLANK(D35),"-","-"))))))</f>
        <v>-</v>
      </c>
    </row>
    <row r="36" spans="2:5" x14ac:dyDescent="0.25">
      <c r="B36" s="1"/>
      <c r="C36" s="1"/>
      <c r="D36" s="1"/>
      <c r="E36" s="1"/>
    </row>
    <row r="37" spans="2:5" ht="21" x14ac:dyDescent="0.35">
      <c r="B37" s="7" t="s">
        <v>11</v>
      </c>
      <c r="C37" s="1"/>
      <c r="D37" s="1"/>
      <c r="E37" s="1"/>
    </row>
    <row r="38" spans="2:5" ht="15.75" x14ac:dyDescent="0.25">
      <c r="B38" s="8" t="s">
        <v>52</v>
      </c>
      <c r="C38" s="1"/>
      <c r="D38" s="1"/>
      <c r="E38" s="1"/>
    </row>
    <row r="39" spans="2:5" x14ac:dyDescent="0.25">
      <c r="B39" s="1"/>
      <c r="C39" s="1"/>
      <c r="D39" s="1"/>
      <c r="E39" s="1"/>
    </row>
    <row r="40" spans="2:5" x14ac:dyDescent="0.25">
      <c r="B40" s="1"/>
      <c r="C40" s="1"/>
      <c r="D40" s="1"/>
      <c r="E40" s="1"/>
    </row>
    <row r="41" spans="2:5" x14ac:dyDescent="0.25">
      <c r="B41" s="1"/>
      <c r="C41" s="1"/>
      <c r="D41" s="1"/>
      <c r="E41" s="1"/>
    </row>
    <row r="42" spans="2:5" x14ac:dyDescent="0.25">
      <c r="B42" s="1"/>
      <c r="C42" s="1"/>
      <c r="D42" s="1"/>
      <c r="E42" s="1"/>
    </row>
    <row r="43" spans="2:5" x14ac:dyDescent="0.25">
      <c r="B43" s="1"/>
      <c r="C43" s="1"/>
      <c r="D43" s="1"/>
      <c r="E43" s="1"/>
    </row>
    <row r="44" spans="2:5" x14ac:dyDescent="0.25">
      <c r="B44" s="1"/>
      <c r="C44" s="1"/>
      <c r="D44" s="1"/>
      <c r="E44" s="1"/>
    </row>
    <row r="45" spans="2:5" x14ac:dyDescent="0.25">
      <c r="B45" s="1"/>
      <c r="C45" s="1"/>
      <c r="D45" s="1"/>
      <c r="E45" s="1"/>
    </row>
    <row r="46" spans="2:5" x14ac:dyDescent="0.25">
      <c r="B46" s="1"/>
      <c r="C46" s="1"/>
      <c r="D46" s="1"/>
      <c r="E46" s="1"/>
    </row>
    <row r="47" spans="2:5" x14ac:dyDescent="0.25">
      <c r="B47" s="1"/>
      <c r="C47" s="1"/>
      <c r="D47" s="1"/>
      <c r="E47" s="1"/>
    </row>
    <row r="48" spans="2:5" x14ac:dyDescent="0.25">
      <c r="B48" s="1"/>
      <c r="C48" s="1"/>
      <c r="D48" s="1"/>
      <c r="E48" s="1"/>
    </row>
    <row r="49" spans="2:5" ht="15.75" thickBot="1" x14ac:dyDescent="0.3">
      <c r="B49" s="1"/>
      <c r="C49" s="1"/>
      <c r="D49" s="1"/>
      <c r="E49" s="1"/>
    </row>
    <row r="50" spans="2:5" ht="15.75" thickBot="1" x14ac:dyDescent="0.3">
      <c r="B50" s="16" t="s">
        <v>53</v>
      </c>
      <c r="C50" s="1"/>
      <c r="D50" s="1"/>
      <c r="E50" s="83" t="str">
        <f>'Maturity calculator'!I17</f>
        <v/>
      </c>
    </row>
    <row r="51" spans="2:5" ht="15.75" thickBot="1" x14ac:dyDescent="0.3">
      <c r="B51" s="16" t="s">
        <v>54</v>
      </c>
      <c r="C51" s="1"/>
      <c r="D51" s="1"/>
      <c r="E51" s="84" t="s">
        <v>233</v>
      </c>
    </row>
    <row r="52" spans="2:5" x14ac:dyDescent="0.25">
      <c r="B52" s="16"/>
      <c r="C52" s="1"/>
      <c r="D52" s="1"/>
      <c r="E52" s="1"/>
    </row>
    <row r="53" spans="2:5" x14ac:dyDescent="0.25">
      <c r="B53" s="13" t="s">
        <v>55</v>
      </c>
      <c r="C53" s="1"/>
      <c r="D53" s="1"/>
      <c r="E53" s="1"/>
    </row>
    <row r="54" spans="2:5" ht="42" customHeight="1" x14ac:dyDescent="0.25">
      <c r="B54" s="1"/>
      <c r="C54" s="187" t="s">
        <v>152</v>
      </c>
      <c r="D54" s="182"/>
      <c r="E54" s="182"/>
    </row>
    <row r="55" spans="2:5" ht="52.5" customHeight="1" x14ac:dyDescent="0.25">
      <c r="B55" s="1"/>
      <c r="C55" s="187" t="s">
        <v>153</v>
      </c>
      <c r="D55" s="182"/>
      <c r="E55" s="182"/>
    </row>
    <row r="56" spans="2:5" ht="63" customHeight="1" x14ac:dyDescent="0.25">
      <c r="B56" s="1"/>
      <c r="C56" s="187" t="s">
        <v>154</v>
      </c>
      <c r="D56" s="182"/>
      <c r="E56" s="182"/>
    </row>
    <row r="57" spans="2:5" ht="52.5" customHeight="1" x14ac:dyDescent="0.25">
      <c r="B57" s="1"/>
      <c r="C57" s="187" t="s">
        <v>155</v>
      </c>
      <c r="D57" s="182"/>
      <c r="E57" s="182"/>
    </row>
    <row r="58" spans="2:5" x14ac:dyDescent="0.25">
      <c r="B58" s="1"/>
      <c r="C58" s="23"/>
      <c r="D58" s="21"/>
      <c r="E58" s="21"/>
    </row>
    <row r="59" spans="2:5" x14ac:dyDescent="0.25">
      <c r="B59" s="13" t="s">
        <v>56</v>
      </c>
      <c r="C59" s="1"/>
      <c r="D59" s="1"/>
      <c r="E59" s="1"/>
    </row>
    <row r="60" spans="2:5" ht="68.25" customHeight="1" thickBot="1" x14ac:dyDescent="0.3">
      <c r="B60" s="1"/>
      <c r="C60" s="186" t="s">
        <v>63</v>
      </c>
      <c r="D60" s="186"/>
      <c r="E60" s="186"/>
    </row>
    <row r="61" spans="2:5" ht="128.25" customHeight="1" thickBot="1" x14ac:dyDescent="0.3">
      <c r="B61" s="178" t="s">
        <v>47</v>
      </c>
      <c r="C61" s="179"/>
      <c r="D61" s="179"/>
      <c r="E61" s="180"/>
    </row>
    <row r="62" spans="2:5" x14ac:dyDescent="0.25">
      <c r="B62" s="1"/>
      <c r="C62" s="1"/>
      <c r="D62" s="1"/>
      <c r="E62" s="1"/>
    </row>
    <row r="63" spans="2:5" x14ac:dyDescent="0.25">
      <c r="B63" s="13" t="s">
        <v>57</v>
      </c>
      <c r="D63" s="1"/>
      <c r="E63" s="1"/>
    </row>
    <row r="64" spans="2:5" ht="42.75" customHeight="1" x14ac:dyDescent="0.25">
      <c r="B64" s="13"/>
      <c r="C64" s="181" t="s">
        <v>64</v>
      </c>
      <c r="D64" s="181"/>
      <c r="E64" s="181"/>
    </row>
    <row r="65" spans="1:51" ht="15.75" thickBot="1" x14ac:dyDescent="0.3">
      <c r="B65" s="125" t="s">
        <v>368</v>
      </c>
      <c r="C65" s="113"/>
      <c r="D65" s="113"/>
      <c r="E65" s="113"/>
    </row>
    <row r="66" spans="1:51" ht="147.94999999999999" customHeight="1" thickBot="1" x14ac:dyDescent="0.3">
      <c r="B66" s="178" t="s">
        <v>47</v>
      </c>
      <c r="C66" s="179"/>
      <c r="D66" s="179"/>
      <c r="E66" s="180"/>
    </row>
    <row r="67" spans="1:51" ht="15.75" thickBot="1" x14ac:dyDescent="0.3">
      <c r="B67" s="1"/>
      <c r="C67" s="1"/>
      <c r="D67" s="1"/>
      <c r="E67" s="1"/>
      <c r="AT67"/>
      <c r="AU67"/>
      <c r="AV67"/>
      <c r="AW67"/>
      <c r="AX67"/>
      <c r="AY67"/>
    </row>
    <row r="68" spans="1:51" ht="15.75" thickBot="1" x14ac:dyDescent="0.3">
      <c r="B68" s="123" t="s">
        <v>369</v>
      </c>
      <c r="C68" s="124"/>
      <c r="D68" s="124"/>
      <c r="E68" s="124"/>
      <c r="AT68"/>
      <c r="AU68"/>
      <c r="AV68"/>
      <c r="AW68"/>
      <c r="AX68"/>
      <c r="AY68"/>
    </row>
    <row r="69" spans="1:51" ht="147.94999999999999" customHeight="1" thickBot="1" x14ac:dyDescent="0.3">
      <c r="B69" s="178" t="s">
        <v>47</v>
      </c>
      <c r="C69" s="179"/>
      <c r="D69" s="179"/>
      <c r="E69" s="180"/>
      <c r="AT69"/>
      <c r="AU69"/>
      <c r="AV69"/>
      <c r="AW69"/>
      <c r="AX69"/>
      <c r="AY69"/>
    </row>
    <row r="70" spans="1:51" x14ac:dyDescent="0.25">
      <c r="B70" s="1"/>
      <c r="C70" s="1"/>
      <c r="D70" s="1"/>
      <c r="E70" s="1"/>
      <c r="AT70"/>
      <c r="AU70"/>
      <c r="AV70"/>
      <c r="AW70"/>
      <c r="AX70"/>
      <c r="AY70"/>
    </row>
    <row r="71" spans="1:51" ht="18.75" x14ac:dyDescent="0.3">
      <c r="A71" s="14">
        <v>1</v>
      </c>
      <c r="B71" s="150" t="str">
        <f>classification</f>
        <v>Select classification</v>
      </c>
      <c r="C71" s="150"/>
      <c r="D71" s="150"/>
      <c r="E71" s="150"/>
      <c r="AT71"/>
      <c r="AU71"/>
      <c r="AV71"/>
      <c r="AW71"/>
      <c r="AX71"/>
      <c r="AY71"/>
    </row>
    <row r="72" spans="1:51" x14ac:dyDescent="0.25">
      <c r="A72" s="15"/>
      <c r="B72" s="15"/>
      <c r="C72" s="15"/>
      <c r="D72" s="15"/>
      <c r="E72" s="15"/>
      <c r="F72" s="15"/>
      <c r="AT72"/>
      <c r="AU72"/>
      <c r="AV72"/>
      <c r="AW72"/>
      <c r="AX72"/>
      <c r="AY72"/>
    </row>
    <row r="73" spans="1:51" x14ac:dyDescent="0.25">
      <c r="A73" s="15"/>
      <c r="B73" s="15"/>
      <c r="C73" s="15"/>
      <c r="D73" s="15"/>
      <c r="E73" s="15"/>
      <c r="F73" s="15"/>
      <c r="AT73"/>
      <c r="AU73"/>
      <c r="AV73"/>
      <c r="AW73"/>
      <c r="AX73"/>
      <c r="AY73"/>
    </row>
    <row r="74" spans="1:51" x14ac:dyDescent="0.25">
      <c r="A74" s="15"/>
      <c r="B74" s="15"/>
      <c r="C74" s="15"/>
      <c r="D74" s="15"/>
      <c r="E74" s="15"/>
      <c r="F74" s="15"/>
      <c r="AT74"/>
      <c r="AU74"/>
      <c r="AV74"/>
      <c r="AW74"/>
      <c r="AX74"/>
      <c r="AY74"/>
    </row>
    <row r="75" spans="1:51" x14ac:dyDescent="0.25">
      <c r="A75" s="15"/>
      <c r="B75" s="15"/>
      <c r="C75" s="15"/>
      <c r="D75" s="15"/>
      <c r="E75" s="15"/>
      <c r="F75" s="15"/>
      <c r="AT75"/>
      <c r="AU75"/>
      <c r="AV75"/>
      <c r="AW75"/>
      <c r="AX75"/>
      <c r="AY75"/>
    </row>
    <row r="76" spans="1:51" x14ac:dyDescent="0.25">
      <c r="A76" s="15"/>
      <c r="B76" s="15"/>
      <c r="C76" s="15"/>
      <c r="D76" s="15"/>
      <c r="E76" s="15"/>
      <c r="F76" s="15"/>
      <c r="AT76"/>
      <c r="AU76"/>
      <c r="AV76"/>
      <c r="AW76"/>
      <c r="AX76"/>
      <c r="AY76"/>
    </row>
    <row r="77" spans="1:51" x14ac:dyDescent="0.25">
      <c r="A77" s="15"/>
      <c r="B77" s="15"/>
      <c r="C77" s="15"/>
      <c r="D77" s="15"/>
      <c r="E77" s="15"/>
      <c r="F77" s="15"/>
      <c r="AT77"/>
      <c r="AU77"/>
      <c r="AV77"/>
      <c r="AW77"/>
      <c r="AX77"/>
      <c r="AY77"/>
    </row>
    <row r="78" spans="1:51" x14ac:dyDescent="0.25">
      <c r="A78" s="15"/>
      <c r="B78" s="15"/>
      <c r="C78" s="15"/>
      <c r="D78" s="15"/>
      <c r="E78" s="15"/>
      <c r="F78" s="15"/>
      <c r="AT78"/>
      <c r="AU78"/>
      <c r="AV78"/>
      <c r="AW78"/>
      <c r="AX78"/>
      <c r="AY78"/>
    </row>
    <row r="79" spans="1:51" x14ac:dyDescent="0.25">
      <c r="A79" s="15"/>
      <c r="B79" s="15"/>
      <c r="C79" s="15"/>
      <c r="D79" s="15"/>
      <c r="E79" s="15"/>
      <c r="F79" s="15"/>
      <c r="AT79"/>
      <c r="AU79"/>
      <c r="AV79"/>
      <c r="AW79"/>
      <c r="AX79"/>
      <c r="AY79"/>
    </row>
    <row r="80" spans="1:51" x14ac:dyDescent="0.25">
      <c r="A80" s="15"/>
      <c r="B80" s="15"/>
      <c r="C80" s="15"/>
      <c r="D80" s="15"/>
      <c r="E80" s="15"/>
      <c r="F80" s="15"/>
      <c r="AT80"/>
      <c r="AU80"/>
      <c r="AV80"/>
      <c r="AW80"/>
      <c r="AX80"/>
      <c r="AY80"/>
    </row>
    <row r="81" spans="1:51" x14ac:dyDescent="0.25">
      <c r="A81" s="15"/>
      <c r="B81" s="15"/>
      <c r="C81" s="15"/>
      <c r="D81" s="15"/>
      <c r="E81" s="15"/>
      <c r="F81" s="15"/>
      <c r="AT81"/>
      <c r="AU81"/>
      <c r="AV81"/>
      <c r="AW81"/>
      <c r="AX81"/>
      <c r="AY81"/>
    </row>
    <row r="82" spans="1:51" x14ac:dyDescent="0.25">
      <c r="A82" s="15"/>
      <c r="B82" s="15"/>
      <c r="C82" s="15"/>
      <c r="D82" s="15"/>
      <c r="E82" s="15"/>
      <c r="F82" s="15"/>
      <c r="AT82"/>
      <c r="AU82"/>
      <c r="AV82"/>
      <c r="AW82"/>
      <c r="AX82"/>
      <c r="AY82"/>
    </row>
    <row r="83" spans="1:51" x14ac:dyDescent="0.25">
      <c r="A83" s="15"/>
      <c r="B83" s="15"/>
      <c r="C83" s="15"/>
      <c r="D83" s="15"/>
      <c r="E83" s="15"/>
      <c r="F83" s="15"/>
      <c r="AT83"/>
      <c r="AU83"/>
      <c r="AV83"/>
      <c r="AW83"/>
      <c r="AX83"/>
      <c r="AY83"/>
    </row>
    <row r="84" spans="1:51" x14ac:dyDescent="0.25">
      <c r="A84" s="15"/>
      <c r="B84" s="15"/>
      <c r="C84" s="15"/>
      <c r="D84" s="15"/>
      <c r="E84" s="15"/>
      <c r="F84" s="15"/>
      <c r="AT84"/>
      <c r="AU84"/>
      <c r="AV84"/>
      <c r="AW84"/>
      <c r="AX84"/>
      <c r="AY84"/>
    </row>
    <row r="85" spans="1:51" x14ac:dyDescent="0.25">
      <c r="A85" s="15"/>
      <c r="B85" s="15"/>
      <c r="C85" s="15"/>
      <c r="D85" s="15"/>
      <c r="E85" s="15"/>
      <c r="F85" s="15"/>
      <c r="AT85"/>
      <c r="AU85"/>
      <c r="AV85"/>
      <c r="AW85"/>
      <c r="AX85"/>
      <c r="AY85"/>
    </row>
    <row r="86" spans="1:51" x14ac:dyDescent="0.25">
      <c r="A86" s="15"/>
      <c r="B86" s="15"/>
      <c r="C86" s="15"/>
      <c r="D86" s="15"/>
      <c r="E86" s="15"/>
      <c r="F86" s="15"/>
      <c r="AT86"/>
      <c r="AU86"/>
      <c r="AV86"/>
      <c r="AW86"/>
      <c r="AX86"/>
      <c r="AY86"/>
    </row>
    <row r="87" spans="1:51" x14ac:dyDescent="0.25">
      <c r="A87" s="15"/>
      <c r="B87" s="15"/>
      <c r="C87" s="15"/>
      <c r="D87" s="15"/>
      <c r="E87" s="15"/>
      <c r="F87" s="15"/>
      <c r="AT87"/>
      <c r="AU87"/>
      <c r="AV87"/>
      <c r="AW87"/>
      <c r="AX87"/>
      <c r="AY87"/>
    </row>
    <row r="88" spans="1:51" x14ac:dyDescent="0.25">
      <c r="A88" s="15"/>
      <c r="B88" s="15"/>
      <c r="C88" s="15"/>
      <c r="D88" s="15"/>
      <c r="E88" s="15"/>
      <c r="F88" s="15"/>
      <c r="AT88"/>
      <c r="AU88"/>
      <c r="AV88"/>
      <c r="AW88"/>
      <c r="AX88"/>
      <c r="AY88"/>
    </row>
    <row r="89" spans="1:51" x14ac:dyDescent="0.25">
      <c r="A89" s="15"/>
      <c r="B89" s="15"/>
      <c r="C89" s="15"/>
      <c r="D89" s="15"/>
      <c r="E89" s="15"/>
      <c r="F89" s="15"/>
      <c r="AT89"/>
      <c r="AU89"/>
      <c r="AV89"/>
      <c r="AW89"/>
      <c r="AX89"/>
      <c r="AY89"/>
    </row>
    <row r="90" spans="1:51" x14ac:dyDescent="0.25">
      <c r="A90" s="15"/>
      <c r="B90" s="15"/>
      <c r="C90" s="15"/>
      <c r="D90" s="15"/>
      <c r="E90" s="15"/>
      <c r="F90" s="15"/>
      <c r="AT90"/>
      <c r="AU90"/>
      <c r="AV90"/>
      <c r="AW90"/>
      <c r="AX90"/>
      <c r="AY90"/>
    </row>
    <row r="91" spans="1:51" x14ac:dyDescent="0.25">
      <c r="A91" s="15"/>
      <c r="B91" s="15"/>
      <c r="C91" s="15"/>
      <c r="D91" s="15"/>
      <c r="E91" s="15"/>
      <c r="F91" s="15"/>
      <c r="AT91"/>
      <c r="AU91"/>
      <c r="AV91"/>
      <c r="AW91"/>
      <c r="AX91"/>
      <c r="AY91"/>
    </row>
    <row r="92" spans="1:51" x14ac:dyDescent="0.25">
      <c r="A92" s="15"/>
      <c r="B92" s="15"/>
      <c r="C92" s="15"/>
      <c r="D92" s="15"/>
      <c r="E92" s="15"/>
      <c r="F92" s="15"/>
      <c r="AT92"/>
      <c r="AU92"/>
      <c r="AV92"/>
      <c r="AW92"/>
      <c r="AX92"/>
      <c r="AY92"/>
    </row>
    <row r="93" spans="1:51" x14ac:dyDescent="0.25">
      <c r="A93" s="15"/>
      <c r="B93" s="15"/>
      <c r="C93" s="15"/>
      <c r="D93" s="15"/>
      <c r="E93" s="15"/>
      <c r="F93" s="15"/>
      <c r="AT93"/>
      <c r="AU93"/>
      <c r="AV93"/>
      <c r="AW93"/>
      <c r="AX93"/>
      <c r="AY93"/>
    </row>
    <row r="94" spans="1:51" x14ac:dyDescent="0.25">
      <c r="A94" s="15"/>
      <c r="B94" s="15"/>
      <c r="C94" s="15"/>
      <c r="D94" s="15"/>
      <c r="E94" s="15"/>
      <c r="F94" s="15"/>
      <c r="AT94"/>
      <c r="AU94"/>
      <c r="AV94"/>
      <c r="AW94"/>
      <c r="AX94"/>
      <c r="AY94"/>
    </row>
    <row r="95" spans="1:51" x14ac:dyDescent="0.25">
      <c r="A95" s="15"/>
      <c r="B95" s="15"/>
      <c r="C95" s="15"/>
      <c r="D95" s="15"/>
      <c r="E95" s="15"/>
      <c r="F95" s="15"/>
      <c r="AT95"/>
      <c r="AU95"/>
      <c r="AV95"/>
      <c r="AW95"/>
      <c r="AX95"/>
      <c r="AY95"/>
    </row>
    <row r="96" spans="1:51" x14ac:dyDescent="0.25">
      <c r="A96" s="15"/>
      <c r="B96" s="15"/>
      <c r="C96" s="15"/>
      <c r="D96" s="15"/>
      <c r="E96" s="15"/>
      <c r="F96" s="15"/>
      <c r="AT96"/>
      <c r="AU96"/>
      <c r="AV96"/>
      <c r="AW96"/>
      <c r="AX96"/>
      <c r="AY96"/>
    </row>
  </sheetData>
  <mergeCells count="12">
    <mergeCell ref="B66:E66"/>
    <mergeCell ref="B69:E69"/>
    <mergeCell ref="B71:E71"/>
    <mergeCell ref="B1:E1"/>
    <mergeCell ref="C60:E60"/>
    <mergeCell ref="B61:E61"/>
    <mergeCell ref="C64:E64"/>
    <mergeCell ref="C6:E6"/>
    <mergeCell ref="C54:E54"/>
    <mergeCell ref="C55:E55"/>
    <mergeCell ref="C56:E56"/>
    <mergeCell ref="C57:E57"/>
  </mergeCells>
  <conditionalFormatting sqref="E31:E35 D4:E4">
    <cfRule type="expression" dxfId="24" priority="9">
      <formula>C4="Not applicable"</formula>
    </cfRule>
  </conditionalFormatting>
  <conditionalFormatting sqref="E20:E24 E26">
    <cfRule type="expression" dxfId="23" priority="4">
      <formula>D20="Not applicable"</formula>
    </cfRule>
  </conditionalFormatting>
  <conditionalFormatting sqref="C54:E54">
    <cfRule type="expression" dxfId="22" priority="59">
      <formula>$E$51="Ad hoc"</formula>
    </cfRule>
  </conditionalFormatting>
  <conditionalFormatting sqref="C55:E55">
    <cfRule type="expression" dxfId="21" priority="60">
      <formula>$E$51="Developing"</formula>
    </cfRule>
  </conditionalFormatting>
  <conditionalFormatting sqref="C56:E56">
    <cfRule type="expression" dxfId="20" priority="61">
      <formula>$E$51="Managing"</formula>
    </cfRule>
  </conditionalFormatting>
  <conditionalFormatting sqref="C57:E58">
    <cfRule type="expression" dxfId="19" priority="62">
      <formula>$E$51="Embedded"</formula>
    </cfRule>
  </conditionalFormatting>
  <conditionalFormatting sqref="E25">
    <cfRule type="expression" dxfId="18" priority="3">
      <formula>D25="Not applicable"</formula>
    </cfRule>
  </conditionalFormatting>
  <conditionalFormatting sqref="E30">
    <cfRule type="expression" dxfId="17" priority="1">
      <formula>D30="Not applicable"</formula>
    </cfRule>
  </conditionalFormatting>
  <dataValidations count="4">
    <dataValidation type="list" allowBlank="1" showInputMessage="1" showErrorMessage="1" sqref="D22:D25">
      <formula1>Response_NA</formula1>
    </dataValidation>
    <dataValidation type="list" allowBlank="1" showInputMessage="1" showErrorMessage="1" sqref="D20:D21 D5 D31:D35">
      <formula1>Response</formula1>
    </dataValidation>
    <dataValidation type="list" allowBlank="1" showInputMessage="1" showErrorMessage="1" sqref="E51">
      <formula1>Maturity</formula1>
    </dataValidation>
    <dataValidation type="list" allowBlank="1" showInputMessage="1" showErrorMessage="1" sqref="D30">
      <formula1>Response_YN</formula1>
    </dataValidation>
  </dataValidations>
  <pageMargins left="0.19685039370078741" right="0.19685039370078741" top="0.19685039370078741" bottom="0.19685039370078741" header="0" footer="0"/>
  <pageSetup paperSize="9" orientation="portrait" r:id="rId1"/>
  <rowBreaks count="3" manualBreakCount="3">
    <brk id="27" max="5" man="1"/>
    <brk id="36" max="5" man="1"/>
    <brk id="62" max="5" man="1"/>
  </rowBreaks>
  <colBreaks count="1" manualBreakCount="1">
    <brk id="6"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0"/>
  <sheetViews>
    <sheetView showRowColHeaders="0" zoomScaleNormal="100" zoomScaleSheetLayoutView="100" workbookViewId="0"/>
  </sheetViews>
  <sheetFormatPr defaultRowHeight="15" x14ac:dyDescent="0.25"/>
  <cols>
    <col min="1" max="1" width="2.140625" style="1" customWidth="1"/>
    <col min="2" max="2" width="3.28515625" customWidth="1"/>
    <col min="3" max="3" width="42.85546875" customWidth="1"/>
    <col min="4" max="4" width="11.85546875" customWidth="1"/>
    <col min="5" max="5" width="38" customWidth="1"/>
    <col min="6" max="6" width="2.140625" style="1" customWidth="1"/>
    <col min="7" max="51" width="9.140625" style="15"/>
  </cols>
  <sheetData>
    <row r="1" spans="1:11" ht="18.75" x14ac:dyDescent="0.3">
      <c r="A1" s="14">
        <v>1</v>
      </c>
      <c r="B1" s="150" t="str">
        <f>classification</f>
        <v>Select classification</v>
      </c>
      <c r="C1" s="150"/>
      <c r="D1" s="150"/>
      <c r="E1" s="150"/>
    </row>
    <row r="2" spans="1:11" ht="21" x14ac:dyDescent="0.35">
      <c r="B2" s="7" t="s">
        <v>12</v>
      </c>
      <c r="C2" s="1"/>
      <c r="D2" s="1"/>
      <c r="E2" s="1"/>
    </row>
    <row r="3" spans="1:11" ht="15.75" x14ac:dyDescent="0.25">
      <c r="B3" s="8" t="s">
        <v>46</v>
      </c>
      <c r="C3" s="1"/>
      <c r="D3" s="1"/>
      <c r="E3" s="1"/>
    </row>
    <row r="4" spans="1:11" x14ac:dyDescent="0.25">
      <c r="B4" s="1"/>
      <c r="C4" s="1"/>
      <c r="D4" s="19" t="s">
        <v>44</v>
      </c>
      <c r="E4" s="1"/>
    </row>
    <row r="5" spans="1:11" ht="16.5" thickBot="1" x14ac:dyDescent="0.3">
      <c r="B5" s="1"/>
      <c r="C5" s="9" t="s">
        <v>43</v>
      </c>
      <c r="D5" s="18" t="s">
        <v>58</v>
      </c>
      <c r="E5" s="1"/>
    </row>
    <row r="6" spans="1:11" ht="75.75" thickBot="1" x14ac:dyDescent="0.3">
      <c r="B6" s="5">
        <v>1</v>
      </c>
      <c r="C6" s="6" t="s">
        <v>156</v>
      </c>
      <c r="D6" s="17"/>
      <c r="E6" s="77" t="str">
        <f t="shared" ref="E6:E12" si="0">IF(D6=Partial,Partial_description,IF(D6=Substantial,Substantial_description,IF(D6=Full,Full_description,IF(D6=Excelled,Excelled_description,IF(D6=Response_Not_applicable,Response_Enter_rationale,IF(ISBLANK(D6),"-","-"))))))</f>
        <v>-</v>
      </c>
    </row>
    <row r="7" spans="1:11" ht="105.75" thickBot="1" x14ac:dyDescent="0.3">
      <c r="B7" s="5">
        <v>2</v>
      </c>
      <c r="C7" s="6" t="s">
        <v>157</v>
      </c>
      <c r="D7" s="17"/>
      <c r="E7" s="77" t="str">
        <f t="shared" si="0"/>
        <v>-</v>
      </c>
    </row>
    <row r="8" spans="1:11" ht="60.75" thickBot="1" x14ac:dyDescent="0.3">
      <c r="B8" s="5">
        <v>3</v>
      </c>
      <c r="C8" s="6" t="s">
        <v>158</v>
      </c>
      <c r="D8" s="17"/>
      <c r="E8" s="77" t="str">
        <f t="shared" si="0"/>
        <v>-</v>
      </c>
    </row>
    <row r="9" spans="1:11" ht="30.75" thickBot="1" x14ac:dyDescent="0.3">
      <c r="B9" s="5">
        <v>4</v>
      </c>
      <c r="C9" s="6" t="s">
        <v>159</v>
      </c>
      <c r="D9" s="17"/>
      <c r="E9" s="77" t="str">
        <f t="shared" si="0"/>
        <v>-</v>
      </c>
    </row>
    <row r="10" spans="1:11" ht="60.75" thickBot="1" x14ac:dyDescent="0.3">
      <c r="B10" s="5">
        <v>5</v>
      </c>
      <c r="C10" s="6" t="s">
        <v>160</v>
      </c>
      <c r="D10" s="17"/>
      <c r="E10" s="77" t="str">
        <f t="shared" si="0"/>
        <v>-</v>
      </c>
    </row>
    <row r="11" spans="1:11" ht="60.75" thickBot="1" x14ac:dyDescent="0.3">
      <c r="B11" s="5">
        <v>6</v>
      </c>
      <c r="C11" s="6" t="s">
        <v>161</v>
      </c>
      <c r="D11" s="17"/>
      <c r="E11" s="77" t="str">
        <f t="shared" si="0"/>
        <v>-</v>
      </c>
    </row>
    <row r="12" spans="1:11" ht="60.75" thickBot="1" x14ac:dyDescent="0.3">
      <c r="B12" s="5">
        <v>7</v>
      </c>
      <c r="C12" s="6" t="s">
        <v>162</v>
      </c>
      <c r="D12" s="17"/>
      <c r="E12" s="77" t="str">
        <f t="shared" si="0"/>
        <v>-</v>
      </c>
    </row>
    <row r="13" spans="1:11" x14ac:dyDescent="0.25">
      <c r="B13" s="31"/>
      <c r="C13" s="31"/>
      <c r="D13" s="31"/>
      <c r="E13" s="31"/>
    </row>
    <row r="14" spans="1:11" ht="15.75" x14ac:dyDescent="0.25">
      <c r="B14" s="9" t="s">
        <v>367</v>
      </c>
      <c r="C14" s="1"/>
      <c r="E14" s="1"/>
    </row>
    <row r="15" spans="1:11" ht="15.75" thickBot="1" x14ac:dyDescent="0.3">
      <c r="B15" s="1"/>
      <c r="C15" s="118"/>
      <c r="D15" s="18"/>
      <c r="E15" s="1"/>
      <c r="G15" s="128"/>
      <c r="H15" s="20"/>
      <c r="I15" s="20"/>
      <c r="J15" s="20"/>
      <c r="K15" s="20"/>
    </row>
    <row r="16" spans="1:11" ht="15.75" thickBot="1" x14ac:dyDescent="0.3">
      <c r="B16" s="5">
        <v>8</v>
      </c>
      <c r="C16" s="6" t="s">
        <v>353</v>
      </c>
      <c r="D16" s="17"/>
      <c r="E16" s="114" t="str">
        <f>IF(D16="Yes","Please complete Q14.9 - 14.10",IF(D16="No","Go to Selected maturity level below",IF(ISBLANK(D16),"-")))</f>
        <v>-</v>
      </c>
    </row>
    <row r="17" spans="2:5" ht="75.75" thickBot="1" x14ac:dyDescent="0.3">
      <c r="B17" s="5">
        <v>9</v>
      </c>
      <c r="C17" s="6" t="s">
        <v>163</v>
      </c>
      <c r="D17" s="17"/>
      <c r="E17" s="77" t="str">
        <f>IF(D17=Partial,Partial_description,IF(D17=Substantial,Substantial_description,IF(D17=Full,Full_description,IF(D17=Excelled,Excelled_description,IF(D17=Response_Not_applicable,Response_Enter_rationale,IF(ISBLANK(D17),"-","-"))))))</f>
        <v>-</v>
      </c>
    </row>
    <row r="18" spans="2:5" ht="75.75" thickBot="1" x14ac:dyDescent="0.3">
      <c r="B18" s="5">
        <v>10</v>
      </c>
      <c r="C18" s="6" t="s">
        <v>164</v>
      </c>
      <c r="D18" s="17"/>
      <c r="E18" s="77" t="str">
        <f>IF(D18=Partial,Partial_description,IF(D18=Substantial,Substantial_description,IF(D18=Full,Full_description,IF(D18=Excelled,Excelled_description,IF(D18=Response_Not_applicable,Response_Enter_rationale,IF(ISBLANK(D18),"-","-"))))))</f>
        <v>-</v>
      </c>
    </row>
    <row r="19" spans="2:5" x14ac:dyDescent="0.25">
      <c r="B19" s="1"/>
      <c r="C19" s="1"/>
      <c r="D19" s="1"/>
      <c r="E19" s="1"/>
    </row>
    <row r="20" spans="2:5" ht="21" x14ac:dyDescent="0.35">
      <c r="B20" s="7" t="s">
        <v>12</v>
      </c>
      <c r="C20" s="1"/>
      <c r="D20" s="1"/>
      <c r="E20" s="1"/>
    </row>
    <row r="21" spans="2:5" ht="15.75" x14ac:dyDescent="0.25">
      <c r="B21" s="8" t="s">
        <v>52</v>
      </c>
      <c r="C21" s="1"/>
      <c r="D21" s="1"/>
      <c r="E21" s="1"/>
    </row>
    <row r="22" spans="2:5" x14ac:dyDescent="0.25">
      <c r="B22" s="1"/>
      <c r="C22" s="1"/>
      <c r="D22" s="1"/>
      <c r="E22" s="1"/>
    </row>
    <row r="23" spans="2:5" x14ac:dyDescent="0.25">
      <c r="B23" s="1"/>
      <c r="C23" s="1"/>
      <c r="D23" s="1"/>
      <c r="E23" s="1"/>
    </row>
    <row r="24" spans="2:5" x14ac:dyDescent="0.25">
      <c r="B24" s="1"/>
      <c r="C24" s="1"/>
      <c r="D24" s="1"/>
      <c r="E24" s="1"/>
    </row>
    <row r="25" spans="2:5" x14ac:dyDescent="0.25">
      <c r="B25" s="1"/>
      <c r="C25" s="1"/>
      <c r="D25" s="1"/>
      <c r="E25" s="1"/>
    </row>
    <row r="26" spans="2:5" x14ac:dyDescent="0.25">
      <c r="B26" s="1"/>
      <c r="C26" s="1"/>
      <c r="D26" s="1"/>
      <c r="E26" s="1"/>
    </row>
    <row r="27" spans="2:5" x14ac:dyDescent="0.25">
      <c r="B27" s="1"/>
      <c r="C27" s="1"/>
      <c r="D27" s="1"/>
      <c r="E27" s="1"/>
    </row>
    <row r="28" spans="2:5" x14ac:dyDescent="0.25">
      <c r="B28" s="1"/>
      <c r="C28" s="1"/>
      <c r="D28" s="1"/>
      <c r="E28" s="1"/>
    </row>
    <row r="29" spans="2:5" x14ac:dyDescent="0.25">
      <c r="B29" s="1"/>
      <c r="C29" s="1"/>
      <c r="D29" s="1"/>
      <c r="E29" s="1"/>
    </row>
    <row r="30" spans="2:5" x14ac:dyDescent="0.25">
      <c r="B30" s="1"/>
      <c r="C30" s="1"/>
      <c r="D30" s="1"/>
      <c r="E30" s="1"/>
    </row>
    <row r="31" spans="2:5" x14ac:dyDescent="0.25">
      <c r="B31" s="1"/>
      <c r="C31" s="1"/>
      <c r="D31" s="1"/>
      <c r="E31" s="1"/>
    </row>
    <row r="32" spans="2:5" ht="15.75" thickBot="1" x14ac:dyDescent="0.3">
      <c r="B32" s="1"/>
      <c r="C32" s="1"/>
      <c r="D32" s="1"/>
      <c r="E32" s="1"/>
    </row>
    <row r="33" spans="2:5" ht="15.75" thickBot="1" x14ac:dyDescent="0.3">
      <c r="B33" s="16" t="s">
        <v>53</v>
      </c>
      <c r="C33" s="1"/>
      <c r="D33" s="1"/>
      <c r="E33" s="83" t="str">
        <f>'Maturity calculator'!I18</f>
        <v/>
      </c>
    </row>
    <row r="34" spans="2:5" ht="15.75" thickBot="1" x14ac:dyDescent="0.3">
      <c r="B34" s="16" t="s">
        <v>54</v>
      </c>
      <c r="C34" s="1"/>
      <c r="D34" s="1"/>
      <c r="E34" s="84" t="s">
        <v>233</v>
      </c>
    </row>
    <row r="35" spans="2:5" x14ac:dyDescent="0.25">
      <c r="B35" s="16"/>
      <c r="C35" s="1"/>
      <c r="D35" s="1"/>
      <c r="E35" s="1"/>
    </row>
    <row r="36" spans="2:5" x14ac:dyDescent="0.25">
      <c r="B36" s="13" t="s">
        <v>55</v>
      </c>
      <c r="C36" s="1"/>
      <c r="D36" s="1"/>
      <c r="E36" s="1"/>
    </row>
    <row r="37" spans="2:5" ht="29.25" customHeight="1" x14ac:dyDescent="0.25">
      <c r="B37" s="1"/>
      <c r="C37" s="187" t="s">
        <v>169</v>
      </c>
      <c r="D37" s="182"/>
      <c r="E37" s="182"/>
    </row>
    <row r="38" spans="2:5" ht="40.5" customHeight="1" x14ac:dyDescent="0.25">
      <c r="B38" s="1"/>
      <c r="C38" s="187" t="s">
        <v>170</v>
      </c>
      <c r="D38" s="182"/>
      <c r="E38" s="182"/>
    </row>
    <row r="39" spans="2:5" ht="54.75" customHeight="1" x14ac:dyDescent="0.25">
      <c r="B39" s="1"/>
      <c r="C39" s="187" t="s">
        <v>171</v>
      </c>
      <c r="D39" s="182"/>
      <c r="E39" s="182"/>
    </row>
    <row r="40" spans="2:5" ht="67.5" customHeight="1" x14ac:dyDescent="0.25">
      <c r="B40" s="1"/>
      <c r="C40" s="187" t="s">
        <v>172</v>
      </c>
      <c r="D40" s="182"/>
      <c r="E40" s="182"/>
    </row>
    <row r="41" spans="2:5" x14ac:dyDescent="0.25">
      <c r="B41" s="1"/>
      <c r="C41" s="23"/>
      <c r="D41" s="21"/>
      <c r="E41" s="21"/>
    </row>
    <row r="42" spans="2:5" x14ac:dyDescent="0.25">
      <c r="B42" s="13" t="s">
        <v>56</v>
      </c>
      <c r="C42" s="1"/>
      <c r="D42" s="1"/>
      <c r="E42" s="1"/>
    </row>
    <row r="43" spans="2:5" ht="68.25" customHeight="1" thickBot="1" x14ac:dyDescent="0.3">
      <c r="B43" s="1"/>
      <c r="C43" s="186" t="s">
        <v>63</v>
      </c>
      <c r="D43" s="186"/>
      <c r="E43" s="186"/>
    </row>
    <row r="44" spans="2:5" ht="128.25" customHeight="1" thickBot="1" x14ac:dyDescent="0.3">
      <c r="B44" s="178" t="s">
        <v>47</v>
      </c>
      <c r="C44" s="179"/>
      <c r="D44" s="179"/>
      <c r="E44" s="180"/>
    </row>
    <row r="45" spans="2:5" x14ac:dyDescent="0.25">
      <c r="B45" s="1"/>
      <c r="C45" s="1"/>
      <c r="D45" s="1"/>
      <c r="E45" s="1"/>
    </row>
    <row r="46" spans="2:5" x14ac:dyDescent="0.25">
      <c r="B46" s="13" t="s">
        <v>57</v>
      </c>
      <c r="D46" s="1"/>
      <c r="E46" s="1"/>
    </row>
    <row r="47" spans="2:5" ht="42.75" customHeight="1" x14ac:dyDescent="0.25">
      <c r="B47" s="13"/>
      <c r="C47" s="181" t="s">
        <v>64</v>
      </c>
      <c r="D47" s="181"/>
      <c r="E47" s="181"/>
    </row>
    <row r="48" spans="2:5" ht="15.75" thickBot="1" x14ac:dyDescent="0.3">
      <c r="B48" s="125" t="s">
        <v>368</v>
      </c>
      <c r="C48" s="113"/>
      <c r="D48" s="113"/>
      <c r="E48" s="113"/>
    </row>
    <row r="49" spans="1:51" ht="147.94999999999999" customHeight="1" thickBot="1" x14ac:dyDescent="0.3">
      <c r="B49" s="178" t="s">
        <v>47</v>
      </c>
      <c r="C49" s="179"/>
      <c r="D49" s="179"/>
      <c r="E49" s="180"/>
    </row>
    <row r="50" spans="1:51" ht="15.75" thickBot="1" x14ac:dyDescent="0.3">
      <c r="B50" s="1"/>
      <c r="C50" s="1"/>
      <c r="D50" s="1"/>
      <c r="E50" s="1"/>
      <c r="AT50"/>
      <c r="AU50"/>
      <c r="AV50"/>
      <c r="AW50"/>
      <c r="AX50"/>
      <c r="AY50"/>
    </row>
    <row r="51" spans="1:51" ht="15.75" thickBot="1" x14ac:dyDescent="0.3">
      <c r="B51" s="123" t="s">
        <v>369</v>
      </c>
      <c r="C51" s="124"/>
      <c r="D51" s="124"/>
      <c r="E51" s="124"/>
      <c r="AT51"/>
      <c r="AU51"/>
      <c r="AV51"/>
      <c r="AW51"/>
      <c r="AX51"/>
      <c r="AY51"/>
    </row>
    <row r="52" spans="1:51" ht="147.94999999999999" customHeight="1" thickBot="1" x14ac:dyDescent="0.3">
      <c r="B52" s="178" t="s">
        <v>47</v>
      </c>
      <c r="C52" s="179"/>
      <c r="D52" s="179"/>
      <c r="E52" s="180"/>
      <c r="AT52"/>
      <c r="AU52"/>
      <c r="AV52"/>
      <c r="AW52"/>
      <c r="AX52"/>
      <c r="AY52"/>
    </row>
    <row r="53" spans="1:51" x14ac:dyDescent="0.25">
      <c r="B53" s="1"/>
      <c r="C53" s="1"/>
      <c r="D53" s="1"/>
      <c r="E53" s="1"/>
      <c r="AT53"/>
      <c r="AU53"/>
      <c r="AV53"/>
      <c r="AW53"/>
      <c r="AX53"/>
      <c r="AY53"/>
    </row>
    <row r="54" spans="1:51" ht="18.75" x14ac:dyDescent="0.3">
      <c r="A54" s="14">
        <v>1</v>
      </c>
      <c r="B54" s="150" t="str">
        <f>classification</f>
        <v>Select classification</v>
      </c>
      <c r="C54" s="150"/>
      <c r="D54" s="150"/>
      <c r="E54" s="150"/>
      <c r="AT54"/>
      <c r="AU54"/>
      <c r="AV54"/>
      <c r="AW54"/>
      <c r="AX54"/>
      <c r="AY54"/>
    </row>
    <row r="55" spans="1:51" x14ac:dyDescent="0.25">
      <c r="A55" s="15"/>
      <c r="B55" s="15"/>
      <c r="C55" s="15"/>
      <c r="D55" s="15"/>
      <c r="E55" s="15"/>
      <c r="F55" s="15"/>
      <c r="AT55"/>
      <c r="AU55"/>
      <c r="AV55"/>
      <c r="AW55"/>
      <c r="AX55"/>
      <c r="AY55"/>
    </row>
    <row r="56" spans="1:51" x14ac:dyDescent="0.25">
      <c r="A56" s="15"/>
      <c r="B56" s="15"/>
      <c r="C56" s="15"/>
      <c r="D56" s="15"/>
      <c r="E56" s="15"/>
      <c r="F56" s="15"/>
      <c r="AT56"/>
      <c r="AU56"/>
      <c r="AV56"/>
      <c r="AW56"/>
      <c r="AX56"/>
      <c r="AY56"/>
    </row>
    <row r="57" spans="1:51" x14ac:dyDescent="0.25">
      <c r="A57" s="15"/>
      <c r="B57" s="15"/>
      <c r="C57" s="15"/>
      <c r="D57" s="15"/>
      <c r="E57" s="15"/>
      <c r="F57" s="15"/>
      <c r="AT57"/>
      <c r="AU57"/>
      <c r="AV57"/>
      <c r="AW57"/>
      <c r="AX57"/>
      <c r="AY57"/>
    </row>
    <row r="58" spans="1:51" x14ac:dyDescent="0.25">
      <c r="A58" s="15"/>
      <c r="B58" s="15"/>
      <c r="C58" s="15"/>
      <c r="D58" s="15"/>
      <c r="E58" s="15"/>
      <c r="F58" s="15"/>
      <c r="AT58"/>
      <c r="AU58"/>
      <c r="AV58"/>
      <c r="AW58"/>
      <c r="AX58"/>
      <c r="AY58"/>
    </row>
    <row r="59" spans="1:51" x14ac:dyDescent="0.25">
      <c r="A59" s="15"/>
      <c r="B59" s="15"/>
      <c r="C59" s="15"/>
      <c r="D59" s="15"/>
      <c r="E59" s="15"/>
      <c r="F59" s="15"/>
      <c r="AT59"/>
      <c r="AU59"/>
      <c r="AV59"/>
      <c r="AW59"/>
      <c r="AX59"/>
      <c r="AY59"/>
    </row>
    <row r="60" spans="1:51" x14ac:dyDescent="0.25">
      <c r="A60" s="15"/>
      <c r="B60" s="15"/>
      <c r="C60" s="15"/>
      <c r="D60" s="15"/>
      <c r="E60" s="15"/>
      <c r="F60" s="15"/>
      <c r="AT60"/>
      <c r="AU60"/>
      <c r="AV60"/>
      <c r="AW60"/>
      <c r="AX60"/>
      <c r="AY60"/>
    </row>
    <row r="61" spans="1:51" x14ac:dyDescent="0.25">
      <c r="A61" s="15"/>
      <c r="B61" s="15"/>
      <c r="C61" s="15"/>
      <c r="D61" s="15"/>
      <c r="E61" s="15"/>
      <c r="F61" s="15"/>
      <c r="AT61"/>
      <c r="AU61"/>
      <c r="AV61"/>
      <c r="AW61"/>
      <c r="AX61"/>
      <c r="AY61"/>
    </row>
    <row r="62" spans="1:51" x14ac:dyDescent="0.25">
      <c r="A62" s="15"/>
      <c r="B62" s="15"/>
      <c r="C62" s="15"/>
      <c r="D62" s="15"/>
      <c r="E62" s="15"/>
      <c r="F62" s="15"/>
      <c r="AT62"/>
      <c r="AU62"/>
      <c r="AV62"/>
      <c r="AW62"/>
      <c r="AX62"/>
      <c r="AY62"/>
    </row>
    <row r="63" spans="1:51" x14ac:dyDescent="0.25">
      <c r="A63" s="15"/>
      <c r="B63" s="15"/>
      <c r="C63" s="15"/>
      <c r="D63" s="15"/>
      <c r="E63" s="15"/>
      <c r="F63" s="15"/>
      <c r="AT63"/>
      <c r="AU63"/>
      <c r="AV63"/>
      <c r="AW63"/>
      <c r="AX63"/>
      <c r="AY63"/>
    </row>
    <row r="64" spans="1:51" x14ac:dyDescent="0.25">
      <c r="A64" s="15"/>
      <c r="B64" s="15"/>
      <c r="C64" s="15"/>
      <c r="D64" s="15"/>
      <c r="E64" s="15"/>
      <c r="F64" s="15"/>
      <c r="AT64"/>
      <c r="AU64"/>
      <c r="AV64"/>
      <c r="AW64"/>
      <c r="AX64"/>
      <c r="AY64"/>
    </row>
    <row r="65" spans="1:51" x14ac:dyDescent="0.25">
      <c r="A65" s="15"/>
      <c r="B65" s="15"/>
      <c r="C65" s="15"/>
      <c r="D65" s="15"/>
      <c r="E65" s="15"/>
      <c r="F65" s="15"/>
      <c r="AT65"/>
      <c r="AU65"/>
      <c r="AV65"/>
      <c r="AW65"/>
      <c r="AX65"/>
      <c r="AY65"/>
    </row>
    <row r="66" spans="1:51" x14ac:dyDescent="0.25">
      <c r="A66" s="15"/>
      <c r="B66" s="15"/>
      <c r="C66" s="15"/>
      <c r="D66" s="15"/>
      <c r="E66" s="15"/>
      <c r="F66" s="15"/>
      <c r="AT66"/>
      <c r="AU66"/>
      <c r="AV66"/>
      <c r="AW66"/>
      <c r="AX66"/>
      <c r="AY66"/>
    </row>
    <row r="67" spans="1:51" x14ac:dyDescent="0.25">
      <c r="A67" s="15"/>
      <c r="B67" s="15"/>
      <c r="C67" s="15"/>
      <c r="D67" s="15"/>
      <c r="E67" s="15"/>
      <c r="F67" s="15"/>
      <c r="AT67"/>
      <c r="AU67"/>
      <c r="AV67"/>
      <c r="AW67"/>
      <c r="AX67"/>
      <c r="AY67"/>
    </row>
    <row r="68" spans="1:51" x14ac:dyDescent="0.25">
      <c r="A68" s="15"/>
      <c r="B68" s="15"/>
      <c r="C68" s="15"/>
      <c r="D68" s="15"/>
      <c r="E68" s="15"/>
      <c r="F68" s="15"/>
      <c r="AT68"/>
      <c r="AU68"/>
      <c r="AV68"/>
      <c r="AW68"/>
      <c r="AX68"/>
      <c r="AY68"/>
    </row>
    <row r="69" spans="1:51" x14ac:dyDescent="0.25">
      <c r="A69" s="15"/>
      <c r="B69" s="15"/>
      <c r="C69" s="15"/>
      <c r="D69" s="15"/>
      <c r="E69" s="15"/>
      <c r="F69" s="15"/>
      <c r="AT69"/>
      <c r="AU69"/>
      <c r="AV69"/>
      <c r="AW69"/>
      <c r="AX69"/>
      <c r="AY69"/>
    </row>
    <row r="70" spans="1:51" x14ac:dyDescent="0.25">
      <c r="A70" s="15"/>
      <c r="B70" s="15"/>
      <c r="C70" s="15"/>
      <c r="D70" s="15"/>
      <c r="E70" s="15"/>
      <c r="F70" s="15"/>
      <c r="AT70"/>
      <c r="AU70"/>
      <c r="AV70"/>
      <c r="AW70"/>
      <c r="AX70"/>
      <c r="AY70"/>
    </row>
    <row r="71" spans="1:51" x14ac:dyDescent="0.25">
      <c r="A71" s="15"/>
      <c r="B71" s="15"/>
      <c r="C71" s="15"/>
      <c r="D71" s="15"/>
      <c r="E71" s="15"/>
      <c r="F71" s="15"/>
      <c r="AT71"/>
      <c r="AU71"/>
      <c r="AV71"/>
      <c r="AW71"/>
      <c r="AX71"/>
      <c r="AY71"/>
    </row>
    <row r="72" spans="1:51" x14ac:dyDescent="0.25">
      <c r="A72" s="15"/>
      <c r="B72" s="15"/>
      <c r="C72" s="15"/>
      <c r="D72" s="15"/>
      <c r="E72" s="15"/>
      <c r="F72" s="15"/>
      <c r="AT72"/>
      <c r="AU72"/>
      <c r="AV72"/>
      <c r="AW72"/>
      <c r="AX72"/>
      <c r="AY72"/>
    </row>
    <row r="73" spans="1:51" x14ac:dyDescent="0.25">
      <c r="A73" s="15"/>
      <c r="B73" s="15"/>
      <c r="C73" s="15"/>
      <c r="D73" s="15"/>
      <c r="E73" s="15"/>
      <c r="F73" s="15"/>
      <c r="AT73"/>
      <c r="AU73"/>
      <c r="AV73"/>
      <c r="AW73"/>
      <c r="AX73"/>
      <c r="AY73"/>
    </row>
    <row r="74" spans="1:51" x14ac:dyDescent="0.25">
      <c r="A74" s="15"/>
      <c r="B74" s="15"/>
      <c r="C74" s="15"/>
      <c r="D74" s="15"/>
      <c r="E74" s="15"/>
      <c r="F74" s="15"/>
      <c r="AT74"/>
      <c r="AU74"/>
      <c r="AV74"/>
      <c r="AW74"/>
      <c r="AX74"/>
      <c r="AY74"/>
    </row>
    <row r="75" spans="1:51" x14ac:dyDescent="0.25">
      <c r="A75" s="15"/>
      <c r="B75" s="15"/>
      <c r="C75" s="15"/>
      <c r="D75" s="15"/>
      <c r="E75" s="15"/>
      <c r="F75" s="15"/>
      <c r="AT75"/>
      <c r="AU75"/>
      <c r="AV75"/>
      <c r="AW75"/>
      <c r="AX75"/>
      <c r="AY75"/>
    </row>
    <row r="76" spans="1:51" x14ac:dyDescent="0.25">
      <c r="A76" s="15"/>
      <c r="B76" s="15"/>
      <c r="C76" s="15"/>
      <c r="D76" s="15"/>
      <c r="E76" s="15"/>
      <c r="F76" s="15"/>
      <c r="AT76"/>
      <c r="AU76"/>
      <c r="AV76"/>
      <c r="AW76"/>
      <c r="AX76"/>
      <c r="AY76"/>
    </row>
    <row r="77" spans="1:51" x14ac:dyDescent="0.25">
      <c r="A77" s="15"/>
      <c r="B77" s="15"/>
      <c r="C77" s="15"/>
      <c r="D77" s="15"/>
      <c r="E77" s="15"/>
      <c r="F77" s="15"/>
      <c r="AT77"/>
      <c r="AU77"/>
      <c r="AV77"/>
      <c r="AW77"/>
      <c r="AX77"/>
      <c r="AY77"/>
    </row>
    <row r="78" spans="1:51" x14ac:dyDescent="0.25">
      <c r="A78" s="15"/>
      <c r="B78" s="15"/>
      <c r="C78" s="15"/>
      <c r="D78" s="15"/>
      <c r="E78" s="15"/>
      <c r="F78" s="15"/>
      <c r="AT78"/>
      <c r="AU78"/>
      <c r="AV78"/>
      <c r="AW78"/>
      <c r="AX78"/>
      <c r="AY78"/>
    </row>
    <row r="79" spans="1:51" x14ac:dyDescent="0.25">
      <c r="A79" s="15"/>
      <c r="B79" s="15"/>
      <c r="C79" s="15"/>
      <c r="D79" s="15"/>
      <c r="E79" s="15"/>
      <c r="F79" s="15"/>
      <c r="AT79"/>
      <c r="AU79"/>
      <c r="AV79"/>
      <c r="AW79"/>
      <c r="AX79"/>
      <c r="AY79"/>
    </row>
    <row r="80" spans="1:51" x14ac:dyDescent="0.25">
      <c r="A80" s="15"/>
      <c r="B80" s="15"/>
      <c r="C80" s="15"/>
      <c r="D80" s="15"/>
      <c r="E80" s="15"/>
      <c r="F80" s="15"/>
      <c r="AT80"/>
      <c r="AU80"/>
      <c r="AV80"/>
      <c r="AW80"/>
      <c r="AX80"/>
      <c r="AY80"/>
    </row>
  </sheetData>
  <mergeCells count="11">
    <mergeCell ref="B49:E49"/>
    <mergeCell ref="B52:E52"/>
    <mergeCell ref="B54:E54"/>
    <mergeCell ref="B1:E1"/>
    <mergeCell ref="C43:E43"/>
    <mergeCell ref="B44:E44"/>
    <mergeCell ref="C47:E47"/>
    <mergeCell ref="C37:E37"/>
    <mergeCell ref="C38:E38"/>
    <mergeCell ref="C39:E39"/>
    <mergeCell ref="C40:E40"/>
  </mergeCells>
  <conditionalFormatting sqref="E6:E12">
    <cfRule type="expression" dxfId="16" priority="4">
      <formula>D6="Not applicable"</formula>
    </cfRule>
  </conditionalFormatting>
  <conditionalFormatting sqref="E17:E18">
    <cfRule type="expression" dxfId="15" priority="3">
      <formula>D17="Not applicable"</formula>
    </cfRule>
  </conditionalFormatting>
  <conditionalFormatting sqref="C37:E37">
    <cfRule type="expression" dxfId="14" priority="62">
      <formula>$E$34="Ad hoc"</formula>
    </cfRule>
  </conditionalFormatting>
  <conditionalFormatting sqref="C38:E38">
    <cfRule type="expression" dxfId="13" priority="63">
      <formula>$E$34="Developing"</formula>
    </cfRule>
  </conditionalFormatting>
  <conditionalFormatting sqref="C39:E39">
    <cfRule type="expression" dxfId="12" priority="64">
      <formula>$E$34="Managing"</formula>
    </cfRule>
  </conditionalFormatting>
  <conditionalFormatting sqref="C40:E41">
    <cfRule type="expression" dxfId="11" priority="65">
      <formula>$E$34="Embedded"</formula>
    </cfRule>
  </conditionalFormatting>
  <conditionalFormatting sqref="E16">
    <cfRule type="expression" dxfId="10" priority="1">
      <formula>D16="Not applicable"</formula>
    </cfRule>
  </conditionalFormatting>
  <dataValidations count="4">
    <dataValidation type="list" allowBlank="1" showInputMessage="1" showErrorMessage="1" sqref="D6 D9 D12">
      <formula1>Response_NA</formula1>
    </dataValidation>
    <dataValidation type="list" allowBlank="1" showInputMessage="1" showErrorMessage="1" sqref="D7:D8 D17:D18 D10:D11">
      <formula1>Response</formula1>
    </dataValidation>
    <dataValidation type="list" allowBlank="1" showInputMessage="1" showErrorMessage="1" sqref="E34">
      <formula1>Maturity</formula1>
    </dataValidation>
    <dataValidation type="list" allowBlank="1" showInputMessage="1" showErrorMessage="1" sqref="D16">
      <formula1>Response_YN</formula1>
    </dataValidation>
  </dataValidations>
  <pageMargins left="0.19685039370078741" right="0.19685039370078741" top="0.19685039370078741" bottom="0.19685039370078741" header="0" footer="0"/>
  <pageSetup paperSize="9" scale="97" orientation="portrait" r:id="rId1"/>
  <rowBreaks count="2" manualBreakCount="2">
    <brk id="19" max="5" man="1"/>
    <brk id="45"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1"/>
  <sheetViews>
    <sheetView showRowColHeaders="0" zoomScaleNormal="100" zoomScaleSheetLayoutView="100" workbookViewId="0"/>
  </sheetViews>
  <sheetFormatPr defaultRowHeight="15" x14ac:dyDescent="0.25"/>
  <cols>
    <col min="1" max="1" width="2.140625" style="1" customWidth="1"/>
    <col min="2" max="2" width="3.28515625" customWidth="1"/>
    <col min="3" max="3" width="42.85546875" customWidth="1"/>
    <col min="4" max="4" width="11.85546875" customWidth="1"/>
    <col min="5" max="5" width="38" customWidth="1"/>
    <col min="6" max="6" width="2.140625" style="1" customWidth="1"/>
    <col min="7" max="51" width="9.140625" style="15"/>
  </cols>
  <sheetData>
    <row r="1" spans="1:5" ht="18.75" x14ac:dyDescent="0.3">
      <c r="A1" s="14">
        <v>1</v>
      </c>
      <c r="B1" s="150" t="str">
        <f>classification</f>
        <v>Select classification</v>
      </c>
      <c r="C1" s="150"/>
      <c r="D1" s="150"/>
      <c r="E1" s="150"/>
    </row>
    <row r="2" spans="1:5" ht="21" x14ac:dyDescent="0.35">
      <c r="B2" s="7" t="s">
        <v>13</v>
      </c>
      <c r="C2" s="1"/>
      <c r="D2" s="1"/>
      <c r="E2" s="1"/>
    </row>
    <row r="3" spans="1:5" ht="15.75" x14ac:dyDescent="0.25">
      <c r="B3" s="8" t="s">
        <v>46</v>
      </c>
      <c r="C3" s="1"/>
      <c r="D3" s="1"/>
      <c r="E3" s="1"/>
    </row>
    <row r="4" spans="1:5" x14ac:dyDescent="0.25">
      <c r="B4" s="1"/>
      <c r="C4" s="1"/>
      <c r="D4" s="19" t="s">
        <v>44</v>
      </c>
      <c r="E4" s="1"/>
    </row>
    <row r="5" spans="1:5" ht="16.5" thickBot="1" x14ac:dyDescent="0.3">
      <c r="B5" s="1"/>
      <c r="C5" s="9" t="s">
        <v>43</v>
      </c>
      <c r="D5" s="18" t="s">
        <v>58</v>
      </c>
      <c r="E5" s="1"/>
    </row>
    <row r="6" spans="1:5" ht="45.75" thickBot="1" x14ac:dyDescent="0.3">
      <c r="B6" s="5">
        <v>1</v>
      </c>
      <c r="C6" s="6" t="s">
        <v>165</v>
      </c>
      <c r="D6" s="17"/>
      <c r="E6" s="77" t="str">
        <f>IF(D6=Partial,Partial_description,IF(D6=Substantial,Substantial_description,IF(D6=Full,Full_description,IF(D6=Excelled,Excelled_description,IF(D6=Response_Not_applicable,Response_Enter_rationale,IF(ISBLANK(D6),"-","-"))))))</f>
        <v>-</v>
      </c>
    </row>
    <row r="7" spans="1:5" ht="75.75" thickBot="1" x14ac:dyDescent="0.3">
      <c r="B7" s="5">
        <v>2</v>
      </c>
      <c r="C7" s="6" t="s">
        <v>166</v>
      </c>
      <c r="D7" s="17"/>
      <c r="E7" s="77" t="str">
        <f>IF(D7=Partial,Partial_description,IF(D7=Substantial,Substantial_description,IF(D7=Full,Full_description,IF(D7=Excelled,Excelled_description,IF(D7=Response_Not_applicable,Response_Enter_rationale,IF(ISBLANK(D7),"-","-"))))))</f>
        <v>-</v>
      </c>
    </row>
    <row r="8" spans="1:5" ht="60.75" thickBot="1" x14ac:dyDescent="0.3">
      <c r="B8" s="5">
        <v>3</v>
      </c>
      <c r="C8" s="6" t="s">
        <v>167</v>
      </c>
      <c r="D8" s="17"/>
      <c r="E8" s="77" t="str">
        <f>IF(D8=Partial,Partial_description,IF(D8=Substantial,Substantial_description,IF(D8=Full,Full_description,IF(D8=Excelled,Excelled_description,IF(D8=Response_Not_applicable,Response_Enter_rationale,IF(ISBLANK(D8),"-","-"))))))</f>
        <v>-</v>
      </c>
    </row>
    <row r="9" spans="1:5" ht="30.75" thickBot="1" x14ac:dyDescent="0.3">
      <c r="B9" s="5">
        <v>4</v>
      </c>
      <c r="C9" s="6" t="s">
        <v>168</v>
      </c>
      <c r="D9" s="17"/>
      <c r="E9" s="77" t="str">
        <f>IF(D9=Partial,Partial_description,IF(D9=Substantial,Substantial_description,IF(D9=Full,Full_description,IF(D9=Excelled,Excelled_description,IF(D9=Response_Not_applicable,Response_Enter_rationale,IF(ISBLANK(D9),"-","-"))))))</f>
        <v>-</v>
      </c>
    </row>
    <row r="10" spans="1:5" x14ac:dyDescent="0.25">
      <c r="B10" s="1"/>
      <c r="C10" s="1"/>
      <c r="D10" s="1"/>
      <c r="E10" s="1"/>
    </row>
    <row r="11" spans="1:5" ht="21" x14ac:dyDescent="0.35">
      <c r="B11" s="7" t="s">
        <v>13</v>
      </c>
      <c r="C11" s="1"/>
      <c r="D11" s="1"/>
      <c r="E11" s="1"/>
    </row>
    <row r="12" spans="1:5" ht="15.75" x14ac:dyDescent="0.25">
      <c r="B12" s="8" t="s">
        <v>52</v>
      </c>
      <c r="C12" s="1"/>
      <c r="D12" s="1"/>
      <c r="E12" s="1"/>
    </row>
    <row r="13" spans="1:5" x14ac:dyDescent="0.25">
      <c r="B13" s="1"/>
      <c r="C13" s="1"/>
      <c r="D13" s="1"/>
      <c r="E13" s="1"/>
    </row>
    <row r="14" spans="1:5" x14ac:dyDescent="0.25">
      <c r="B14" s="1"/>
      <c r="C14" s="1"/>
      <c r="D14" s="1"/>
      <c r="E14" s="1"/>
    </row>
    <row r="15" spans="1:5" x14ac:dyDescent="0.25">
      <c r="B15" s="1"/>
      <c r="C15" s="1"/>
      <c r="D15" s="1"/>
      <c r="E15" s="1"/>
    </row>
    <row r="16" spans="1:5" x14ac:dyDescent="0.25">
      <c r="B16" s="1"/>
      <c r="C16" s="1"/>
      <c r="D16" s="1"/>
      <c r="E16" s="1"/>
    </row>
    <row r="17" spans="2:5" x14ac:dyDescent="0.25">
      <c r="B17" s="1"/>
      <c r="C17" s="1"/>
      <c r="D17" s="1"/>
      <c r="E17" s="1"/>
    </row>
    <row r="18" spans="2:5" x14ac:dyDescent="0.25">
      <c r="B18" s="1"/>
      <c r="C18" s="1"/>
      <c r="D18" s="1"/>
      <c r="E18" s="1"/>
    </row>
    <row r="19" spans="2:5" x14ac:dyDescent="0.25">
      <c r="B19" s="1"/>
      <c r="C19" s="1"/>
      <c r="D19" s="1"/>
      <c r="E19" s="1"/>
    </row>
    <row r="20" spans="2:5" x14ac:dyDescent="0.25">
      <c r="B20" s="1"/>
      <c r="C20" s="1"/>
      <c r="D20" s="1"/>
      <c r="E20" s="1"/>
    </row>
    <row r="21" spans="2:5" x14ac:dyDescent="0.25">
      <c r="B21" s="1"/>
      <c r="C21" s="1"/>
      <c r="D21" s="1"/>
      <c r="E21" s="1"/>
    </row>
    <row r="22" spans="2:5" x14ac:dyDescent="0.25">
      <c r="B22" s="1"/>
      <c r="C22" s="1"/>
      <c r="D22" s="1"/>
      <c r="E22" s="1"/>
    </row>
    <row r="23" spans="2:5" ht="15.75" thickBot="1" x14ac:dyDescent="0.3">
      <c r="B23" s="1"/>
      <c r="C23" s="1"/>
      <c r="D23" s="1"/>
      <c r="E23" s="1"/>
    </row>
    <row r="24" spans="2:5" ht="15.75" thickBot="1" x14ac:dyDescent="0.3">
      <c r="B24" s="16" t="s">
        <v>53</v>
      </c>
      <c r="C24" s="1"/>
      <c r="D24" s="1"/>
      <c r="E24" s="83" t="str">
        <f>'Maturity calculator'!I19</f>
        <v/>
      </c>
    </row>
    <row r="25" spans="2:5" ht="15.75" thickBot="1" x14ac:dyDescent="0.3">
      <c r="B25" s="16" t="s">
        <v>54</v>
      </c>
      <c r="C25" s="1"/>
      <c r="D25" s="1"/>
      <c r="E25" s="84" t="s">
        <v>233</v>
      </c>
    </row>
    <row r="26" spans="2:5" x14ac:dyDescent="0.25">
      <c r="B26" s="16"/>
      <c r="C26" s="1"/>
      <c r="D26" s="1"/>
      <c r="E26" s="1"/>
    </row>
    <row r="27" spans="2:5" x14ac:dyDescent="0.25">
      <c r="B27" s="13" t="s">
        <v>55</v>
      </c>
      <c r="C27" s="1"/>
      <c r="D27" s="1"/>
      <c r="E27" s="1"/>
    </row>
    <row r="28" spans="2:5" ht="29.25" customHeight="1" x14ac:dyDescent="0.25">
      <c r="B28" s="1"/>
      <c r="C28" s="187" t="s">
        <v>173</v>
      </c>
      <c r="D28" s="182"/>
      <c r="E28" s="182"/>
    </row>
    <row r="29" spans="2:5" ht="40.5" customHeight="1" x14ac:dyDescent="0.25">
      <c r="B29" s="1"/>
      <c r="C29" s="187" t="s">
        <v>174</v>
      </c>
      <c r="D29" s="182"/>
      <c r="E29" s="182"/>
    </row>
    <row r="30" spans="2:5" ht="52.5" customHeight="1" x14ac:dyDescent="0.25">
      <c r="B30" s="1"/>
      <c r="C30" s="187" t="s">
        <v>175</v>
      </c>
      <c r="D30" s="182"/>
      <c r="E30" s="182"/>
    </row>
    <row r="31" spans="2:5" ht="53.25" customHeight="1" x14ac:dyDescent="0.25">
      <c r="B31" s="1"/>
      <c r="C31" s="187" t="s">
        <v>176</v>
      </c>
      <c r="D31" s="182"/>
      <c r="E31" s="182"/>
    </row>
    <row r="32" spans="2:5" x14ac:dyDescent="0.25">
      <c r="B32" s="1"/>
      <c r="C32" s="23"/>
      <c r="D32" s="21"/>
      <c r="E32" s="21"/>
    </row>
    <row r="33" spans="1:51" x14ac:dyDescent="0.25">
      <c r="B33" s="13" t="s">
        <v>56</v>
      </c>
      <c r="C33" s="1"/>
      <c r="D33" s="1"/>
      <c r="E33" s="1"/>
    </row>
    <row r="34" spans="1:51" ht="68.25" customHeight="1" thickBot="1" x14ac:dyDescent="0.3">
      <c r="B34" s="1"/>
      <c r="C34" s="186" t="s">
        <v>63</v>
      </c>
      <c r="D34" s="186"/>
      <c r="E34" s="186"/>
    </row>
    <row r="35" spans="1:51" ht="128.25" customHeight="1" thickBot="1" x14ac:dyDescent="0.3">
      <c r="B35" s="178" t="s">
        <v>47</v>
      </c>
      <c r="C35" s="179"/>
      <c r="D35" s="179"/>
      <c r="E35" s="180"/>
    </row>
    <row r="36" spans="1:51" x14ac:dyDescent="0.25">
      <c r="B36" s="1"/>
      <c r="C36" s="1"/>
      <c r="D36" s="1"/>
      <c r="E36" s="1"/>
    </row>
    <row r="37" spans="1:51" x14ac:dyDescent="0.25">
      <c r="B37" s="13" t="s">
        <v>57</v>
      </c>
      <c r="D37" s="1"/>
      <c r="E37" s="1"/>
    </row>
    <row r="38" spans="1:51" ht="42.75" customHeight="1" x14ac:dyDescent="0.25">
      <c r="B38" s="13"/>
      <c r="C38" s="181" t="s">
        <v>64</v>
      </c>
      <c r="D38" s="181"/>
      <c r="E38" s="181"/>
    </row>
    <row r="39" spans="1:51" ht="15.75" thickBot="1" x14ac:dyDescent="0.3">
      <c r="B39" s="125" t="s">
        <v>368</v>
      </c>
      <c r="C39" s="113"/>
      <c r="D39" s="113"/>
      <c r="E39" s="113"/>
    </row>
    <row r="40" spans="1:51" ht="147.94999999999999" customHeight="1" thickBot="1" x14ac:dyDescent="0.3">
      <c r="B40" s="178" t="s">
        <v>47</v>
      </c>
      <c r="C40" s="179"/>
      <c r="D40" s="179"/>
      <c r="E40" s="180"/>
    </row>
    <row r="41" spans="1:51" ht="15.75" thickBot="1" x14ac:dyDescent="0.3">
      <c r="B41" s="1"/>
      <c r="C41" s="1"/>
      <c r="D41" s="1"/>
      <c r="E41" s="1"/>
    </row>
    <row r="42" spans="1:51" ht="15.75" thickBot="1" x14ac:dyDescent="0.3">
      <c r="B42" s="123" t="s">
        <v>369</v>
      </c>
      <c r="C42" s="124"/>
      <c r="D42" s="124"/>
      <c r="E42" s="124"/>
      <c r="AT42"/>
      <c r="AU42"/>
      <c r="AV42"/>
      <c r="AW42"/>
      <c r="AX42"/>
      <c r="AY42"/>
    </row>
    <row r="43" spans="1:51" ht="147.94999999999999" customHeight="1" thickBot="1" x14ac:dyDescent="0.3">
      <c r="B43" s="178" t="s">
        <v>47</v>
      </c>
      <c r="C43" s="179"/>
      <c r="D43" s="179"/>
      <c r="E43" s="180"/>
      <c r="AT43"/>
      <c r="AU43"/>
      <c r="AV43"/>
      <c r="AW43"/>
      <c r="AX43"/>
      <c r="AY43"/>
    </row>
    <row r="44" spans="1:51" x14ac:dyDescent="0.25">
      <c r="B44" s="1"/>
      <c r="C44" s="1"/>
      <c r="D44" s="1"/>
      <c r="E44" s="1"/>
      <c r="AT44"/>
      <c r="AU44"/>
      <c r="AV44"/>
      <c r="AW44"/>
      <c r="AX44"/>
      <c r="AY44"/>
    </row>
    <row r="45" spans="1:51" ht="18.75" x14ac:dyDescent="0.3">
      <c r="A45" s="14">
        <v>1</v>
      </c>
      <c r="B45" s="150" t="str">
        <f>classification</f>
        <v>Select classification</v>
      </c>
      <c r="C45" s="150"/>
      <c r="D45" s="150"/>
      <c r="E45" s="150"/>
      <c r="AT45"/>
      <c r="AU45"/>
      <c r="AV45"/>
      <c r="AW45"/>
      <c r="AX45"/>
      <c r="AY45"/>
    </row>
    <row r="46" spans="1:51" x14ac:dyDescent="0.25">
      <c r="A46" s="15"/>
      <c r="B46" s="15"/>
      <c r="C46" s="15"/>
      <c r="D46" s="15"/>
      <c r="E46" s="15"/>
      <c r="F46" s="15"/>
      <c r="AT46"/>
      <c r="AU46"/>
      <c r="AV46"/>
      <c r="AW46"/>
      <c r="AX46"/>
      <c r="AY46"/>
    </row>
    <row r="47" spans="1:51" x14ac:dyDescent="0.25">
      <c r="A47" s="15"/>
      <c r="B47" s="15"/>
      <c r="C47" s="15"/>
      <c r="D47" s="15"/>
      <c r="E47" s="15"/>
      <c r="F47" s="15"/>
      <c r="AT47"/>
      <c r="AU47"/>
      <c r="AV47"/>
      <c r="AW47"/>
      <c r="AX47"/>
      <c r="AY47"/>
    </row>
    <row r="48" spans="1:51" x14ac:dyDescent="0.25">
      <c r="A48" s="15"/>
      <c r="B48" s="15"/>
      <c r="C48" s="15"/>
      <c r="D48" s="15"/>
      <c r="E48" s="15"/>
      <c r="F48" s="15"/>
      <c r="AT48"/>
      <c r="AU48"/>
      <c r="AV48"/>
      <c r="AW48"/>
      <c r="AX48"/>
      <c r="AY48"/>
    </row>
    <row r="49" spans="1:51" x14ac:dyDescent="0.25">
      <c r="A49" s="15"/>
      <c r="B49" s="15"/>
      <c r="C49" s="15"/>
      <c r="D49" s="15"/>
      <c r="E49" s="15"/>
      <c r="F49" s="15"/>
      <c r="AT49"/>
      <c r="AU49"/>
      <c r="AV49"/>
      <c r="AW49"/>
      <c r="AX49"/>
      <c r="AY49"/>
    </row>
    <row r="50" spans="1:51" x14ac:dyDescent="0.25">
      <c r="A50" s="15"/>
      <c r="B50" s="15"/>
      <c r="C50" s="15"/>
      <c r="D50" s="15"/>
      <c r="E50" s="15"/>
      <c r="F50" s="15"/>
      <c r="AT50"/>
      <c r="AU50"/>
      <c r="AV50"/>
      <c r="AW50"/>
      <c r="AX50"/>
      <c r="AY50"/>
    </row>
    <row r="51" spans="1:51" x14ac:dyDescent="0.25">
      <c r="A51" s="15"/>
      <c r="B51" s="15"/>
      <c r="C51" s="15"/>
      <c r="D51" s="15"/>
      <c r="E51" s="15"/>
      <c r="F51" s="15"/>
      <c r="AT51"/>
      <c r="AU51"/>
      <c r="AV51"/>
      <c r="AW51"/>
      <c r="AX51"/>
      <c r="AY51"/>
    </row>
    <row r="52" spans="1:51" x14ac:dyDescent="0.25">
      <c r="A52" s="15"/>
      <c r="B52" s="15"/>
      <c r="C52" s="15"/>
      <c r="D52" s="15"/>
      <c r="E52" s="15"/>
      <c r="F52" s="15"/>
      <c r="AT52"/>
      <c r="AU52"/>
      <c r="AV52"/>
      <c r="AW52"/>
      <c r="AX52"/>
      <c r="AY52"/>
    </row>
    <row r="53" spans="1:51" x14ac:dyDescent="0.25">
      <c r="A53" s="15"/>
      <c r="B53" s="15"/>
      <c r="C53" s="15"/>
      <c r="D53" s="15"/>
      <c r="E53" s="15"/>
      <c r="F53" s="15"/>
      <c r="AT53"/>
      <c r="AU53"/>
      <c r="AV53"/>
      <c r="AW53"/>
      <c r="AX53"/>
      <c r="AY53"/>
    </row>
    <row r="54" spans="1:51" x14ac:dyDescent="0.25">
      <c r="A54" s="15"/>
      <c r="B54" s="15"/>
      <c r="C54" s="15"/>
      <c r="D54" s="15"/>
      <c r="E54" s="15"/>
      <c r="F54" s="15"/>
      <c r="AT54"/>
      <c r="AU54"/>
      <c r="AV54"/>
      <c r="AW54"/>
      <c r="AX54"/>
      <c r="AY54"/>
    </row>
    <row r="55" spans="1:51" x14ac:dyDescent="0.25">
      <c r="A55" s="15"/>
      <c r="B55" s="15"/>
      <c r="C55" s="15"/>
      <c r="D55" s="15"/>
      <c r="E55" s="15"/>
      <c r="F55" s="15"/>
      <c r="AT55"/>
      <c r="AU55"/>
      <c r="AV55"/>
      <c r="AW55"/>
      <c r="AX55"/>
      <c r="AY55"/>
    </row>
    <row r="56" spans="1:51" x14ac:dyDescent="0.25">
      <c r="A56" s="15"/>
      <c r="B56" s="15"/>
      <c r="C56" s="15"/>
      <c r="D56" s="15"/>
      <c r="E56" s="15"/>
      <c r="F56" s="15"/>
      <c r="AT56"/>
      <c r="AU56"/>
      <c r="AV56"/>
      <c r="AW56"/>
      <c r="AX56"/>
      <c r="AY56"/>
    </row>
    <row r="57" spans="1:51" x14ac:dyDescent="0.25">
      <c r="A57" s="15"/>
      <c r="B57" s="15"/>
      <c r="C57" s="15"/>
      <c r="D57" s="15"/>
      <c r="E57" s="15"/>
      <c r="F57" s="15"/>
      <c r="AT57"/>
      <c r="AU57"/>
      <c r="AV57"/>
      <c r="AW57"/>
      <c r="AX57"/>
      <c r="AY57"/>
    </row>
    <row r="58" spans="1:51" x14ac:dyDescent="0.25">
      <c r="A58" s="15"/>
      <c r="B58" s="15"/>
      <c r="C58" s="15"/>
      <c r="D58" s="15"/>
      <c r="E58" s="15"/>
      <c r="F58" s="15"/>
      <c r="AT58"/>
      <c r="AU58"/>
      <c r="AV58"/>
      <c r="AW58"/>
      <c r="AX58"/>
      <c r="AY58"/>
    </row>
    <row r="59" spans="1:51" x14ac:dyDescent="0.25">
      <c r="A59" s="15"/>
      <c r="B59" s="15"/>
      <c r="C59" s="15"/>
      <c r="D59" s="15"/>
      <c r="E59" s="15"/>
      <c r="F59" s="15"/>
      <c r="AT59"/>
      <c r="AU59"/>
      <c r="AV59"/>
      <c r="AW59"/>
      <c r="AX59"/>
      <c r="AY59"/>
    </row>
    <row r="60" spans="1:51" x14ac:dyDescent="0.25">
      <c r="A60" s="15"/>
      <c r="B60" s="15"/>
      <c r="C60" s="15"/>
      <c r="D60" s="15"/>
      <c r="E60" s="15"/>
      <c r="F60" s="15"/>
      <c r="AT60"/>
      <c r="AU60"/>
      <c r="AV60"/>
      <c r="AW60"/>
      <c r="AX60"/>
      <c r="AY60"/>
    </row>
    <row r="61" spans="1:51" x14ac:dyDescent="0.25">
      <c r="A61" s="15"/>
      <c r="B61" s="15"/>
      <c r="C61" s="15"/>
      <c r="D61" s="15"/>
      <c r="E61" s="15"/>
      <c r="F61" s="15"/>
      <c r="AT61"/>
      <c r="AU61"/>
      <c r="AV61"/>
      <c r="AW61"/>
      <c r="AX61"/>
      <c r="AY61"/>
    </row>
    <row r="62" spans="1:51" x14ac:dyDescent="0.25">
      <c r="A62" s="15"/>
      <c r="B62" s="15"/>
      <c r="C62" s="15"/>
      <c r="D62" s="15"/>
      <c r="E62" s="15"/>
      <c r="F62" s="15"/>
      <c r="AT62"/>
      <c r="AU62"/>
      <c r="AV62"/>
      <c r="AW62"/>
      <c r="AX62"/>
      <c r="AY62"/>
    </row>
    <row r="63" spans="1:51" x14ac:dyDescent="0.25">
      <c r="A63" s="15"/>
      <c r="B63" s="15"/>
      <c r="C63" s="15"/>
      <c r="D63" s="15"/>
      <c r="E63" s="15"/>
      <c r="F63" s="15"/>
      <c r="AT63"/>
      <c r="AU63"/>
      <c r="AV63"/>
      <c r="AW63"/>
      <c r="AX63"/>
      <c r="AY63"/>
    </row>
    <row r="64" spans="1:51" x14ac:dyDescent="0.25">
      <c r="A64" s="15"/>
      <c r="B64" s="15"/>
      <c r="C64" s="15"/>
      <c r="D64" s="15"/>
      <c r="E64" s="15"/>
      <c r="F64" s="15"/>
      <c r="AT64"/>
      <c r="AU64"/>
      <c r="AV64"/>
      <c r="AW64"/>
      <c r="AX64"/>
      <c r="AY64"/>
    </row>
    <row r="65" spans="1:51" x14ac:dyDescent="0.25">
      <c r="A65" s="15"/>
      <c r="B65" s="15"/>
      <c r="C65" s="15"/>
      <c r="D65" s="15"/>
      <c r="E65" s="15"/>
      <c r="F65" s="15"/>
      <c r="AT65"/>
      <c r="AU65"/>
      <c r="AV65"/>
      <c r="AW65"/>
      <c r="AX65"/>
      <c r="AY65"/>
    </row>
    <row r="66" spans="1:51" x14ac:dyDescent="0.25">
      <c r="A66" s="15"/>
      <c r="B66" s="15"/>
      <c r="C66" s="15"/>
      <c r="D66" s="15"/>
      <c r="E66" s="15"/>
      <c r="F66" s="15"/>
      <c r="AT66"/>
      <c r="AU66"/>
      <c r="AV66"/>
      <c r="AW66"/>
      <c r="AX66"/>
      <c r="AY66"/>
    </row>
    <row r="67" spans="1:51" x14ac:dyDescent="0.25">
      <c r="A67" s="15"/>
      <c r="B67" s="15"/>
      <c r="C67" s="15"/>
      <c r="D67" s="15"/>
      <c r="E67" s="15"/>
      <c r="F67" s="15"/>
      <c r="AT67"/>
      <c r="AU67"/>
      <c r="AV67"/>
      <c r="AW67"/>
      <c r="AX67"/>
      <c r="AY67"/>
    </row>
    <row r="68" spans="1:51" x14ac:dyDescent="0.25">
      <c r="A68" s="15"/>
      <c r="B68" s="15"/>
      <c r="C68" s="15"/>
      <c r="D68" s="15"/>
      <c r="E68" s="15"/>
      <c r="F68" s="15"/>
      <c r="AT68"/>
      <c r="AU68"/>
      <c r="AV68"/>
      <c r="AW68"/>
      <c r="AX68"/>
      <c r="AY68"/>
    </row>
    <row r="69" spans="1:51" x14ac:dyDescent="0.25">
      <c r="A69" s="15"/>
      <c r="B69" s="15"/>
      <c r="C69" s="15"/>
      <c r="D69" s="15"/>
      <c r="E69" s="15"/>
      <c r="F69" s="15"/>
      <c r="AT69"/>
      <c r="AU69"/>
      <c r="AV69"/>
      <c r="AW69"/>
      <c r="AX69"/>
      <c r="AY69"/>
    </row>
    <row r="70" spans="1:51" x14ac:dyDescent="0.25">
      <c r="A70" s="15"/>
      <c r="B70" s="15"/>
      <c r="C70" s="15"/>
      <c r="D70" s="15"/>
      <c r="E70" s="15"/>
      <c r="F70" s="15"/>
      <c r="AT70"/>
      <c r="AU70"/>
      <c r="AV70"/>
      <c r="AW70"/>
      <c r="AX70"/>
      <c r="AY70"/>
    </row>
    <row r="71" spans="1:51" x14ac:dyDescent="0.25">
      <c r="A71" s="15"/>
      <c r="B71" s="15"/>
      <c r="C71" s="15"/>
      <c r="D71" s="15"/>
      <c r="E71" s="15"/>
      <c r="F71" s="15"/>
      <c r="AT71"/>
      <c r="AU71"/>
      <c r="AV71"/>
      <c r="AW71"/>
      <c r="AX71"/>
      <c r="AY71"/>
    </row>
  </sheetData>
  <mergeCells count="11">
    <mergeCell ref="B40:E40"/>
    <mergeCell ref="B43:E43"/>
    <mergeCell ref="B45:E45"/>
    <mergeCell ref="B1:E1"/>
    <mergeCell ref="C34:E34"/>
    <mergeCell ref="B35:E35"/>
    <mergeCell ref="C38:E38"/>
    <mergeCell ref="C28:E28"/>
    <mergeCell ref="C29:E29"/>
    <mergeCell ref="C30:E30"/>
    <mergeCell ref="C31:E31"/>
  </mergeCells>
  <conditionalFormatting sqref="E6:E9">
    <cfRule type="expression" dxfId="9" priority="1">
      <formula>D6="Not applicable"</formula>
    </cfRule>
  </conditionalFormatting>
  <conditionalFormatting sqref="C28:E28">
    <cfRule type="expression" dxfId="8" priority="64">
      <formula>$E$25="Ad hoc"</formula>
    </cfRule>
  </conditionalFormatting>
  <conditionalFormatting sqref="C29:E29">
    <cfRule type="expression" dxfId="7" priority="65">
      <formula>$E$25="Developing"</formula>
    </cfRule>
  </conditionalFormatting>
  <conditionalFormatting sqref="C30:E30">
    <cfRule type="expression" dxfId="6" priority="66">
      <formula>$E$25="Managing"</formula>
    </cfRule>
  </conditionalFormatting>
  <conditionalFormatting sqref="C31:E32">
    <cfRule type="expression" dxfId="5" priority="67">
      <formula>$E$25="Embedded"</formula>
    </cfRule>
  </conditionalFormatting>
  <dataValidations count="2">
    <dataValidation type="list" allowBlank="1" showInputMessage="1" showErrorMessage="1" sqref="D6:D9">
      <formula1>Response</formula1>
    </dataValidation>
    <dataValidation type="list" allowBlank="1" showInputMessage="1" showErrorMessage="1" sqref="E25">
      <formula1>Maturity</formula1>
    </dataValidation>
  </dataValidations>
  <pageMargins left="0.19685039370078741" right="0.19685039370078741" top="0.19685039370078741" bottom="0.19685039370078741" header="0" footer="0"/>
  <pageSetup paperSize="9" orientation="portrait" r:id="rId1"/>
  <rowBreaks count="2" manualBreakCount="2">
    <brk id="10" max="5" man="1"/>
    <brk id="36" max="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1"/>
  <sheetViews>
    <sheetView showRowColHeaders="0" zoomScaleNormal="100" zoomScaleSheetLayoutView="100" workbookViewId="0"/>
  </sheetViews>
  <sheetFormatPr defaultRowHeight="15" x14ac:dyDescent="0.25"/>
  <cols>
    <col min="1" max="1" width="2.140625" style="1" customWidth="1"/>
    <col min="2" max="2" width="3.28515625" customWidth="1"/>
    <col min="3" max="3" width="42.85546875" customWidth="1"/>
    <col min="4" max="4" width="11.85546875" customWidth="1"/>
    <col min="5" max="5" width="38" customWidth="1"/>
    <col min="6" max="6" width="2.140625" style="1" customWidth="1"/>
    <col min="7" max="51" width="9.140625" style="15"/>
  </cols>
  <sheetData>
    <row r="1" spans="1:5" ht="18.75" x14ac:dyDescent="0.3">
      <c r="A1" s="14">
        <v>1</v>
      </c>
      <c r="B1" s="150" t="str">
        <f>classification</f>
        <v>Select classification</v>
      </c>
      <c r="C1" s="150"/>
      <c r="D1" s="150"/>
      <c r="E1" s="150"/>
    </row>
    <row r="2" spans="1:5" ht="21" x14ac:dyDescent="0.35">
      <c r="B2" s="7" t="s">
        <v>14</v>
      </c>
      <c r="C2" s="1"/>
      <c r="D2" s="1"/>
      <c r="E2" s="1"/>
    </row>
    <row r="3" spans="1:5" ht="15.75" x14ac:dyDescent="0.25">
      <c r="B3" s="8" t="s">
        <v>46</v>
      </c>
      <c r="C3" s="1"/>
      <c r="D3" s="1"/>
      <c r="E3" s="1"/>
    </row>
    <row r="4" spans="1:5" x14ac:dyDescent="0.25">
      <c r="B4" s="1"/>
      <c r="C4" s="1"/>
      <c r="D4" s="19" t="s">
        <v>44</v>
      </c>
      <c r="E4" s="1"/>
    </row>
    <row r="5" spans="1:5" ht="16.5" thickBot="1" x14ac:dyDescent="0.3">
      <c r="B5" s="1"/>
      <c r="C5" s="9" t="s">
        <v>43</v>
      </c>
      <c r="D5" s="18" t="s">
        <v>58</v>
      </c>
      <c r="E5" s="1"/>
    </row>
    <row r="6" spans="1:5" ht="75.75" thickBot="1" x14ac:dyDescent="0.3">
      <c r="B6" s="5">
        <v>1</v>
      </c>
      <c r="C6" s="6" t="s">
        <v>177</v>
      </c>
      <c r="D6" s="17"/>
      <c r="E6" s="77" t="str">
        <f t="shared" ref="E6:E29" si="0">IF(D6=Partial,Partial_description,IF(D6=Substantial,Substantial_description,IF(D6=Full,Full_description,IF(D6=Excelled,Excelled_description,IF(D6=Response_Not_applicable,Response_Enter_rationale,IF(ISBLANK(D6),"-","-"))))))</f>
        <v>-</v>
      </c>
    </row>
    <row r="7" spans="1:5" ht="60.75" thickBot="1" x14ac:dyDescent="0.3">
      <c r="B7" s="5">
        <v>2</v>
      </c>
      <c r="C7" s="6" t="s">
        <v>178</v>
      </c>
      <c r="D7" s="17"/>
      <c r="E7" s="77" t="str">
        <f t="shared" si="0"/>
        <v>-</v>
      </c>
    </row>
    <row r="8" spans="1:5" ht="90.75" thickBot="1" x14ac:dyDescent="0.3">
      <c r="B8" s="5">
        <v>3</v>
      </c>
      <c r="C8" s="6" t="s">
        <v>179</v>
      </c>
      <c r="D8" s="17"/>
      <c r="E8" s="77" t="str">
        <f t="shared" si="0"/>
        <v>-</v>
      </c>
    </row>
    <row r="9" spans="1:5" ht="105.75" thickBot="1" x14ac:dyDescent="0.3">
      <c r="B9" s="5">
        <v>4</v>
      </c>
      <c r="C9" s="6" t="s">
        <v>300</v>
      </c>
      <c r="D9" s="17"/>
      <c r="E9" s="77" t="str">
        <f t="shared" si="0"/>
        <v>-</v>
      </c>
    </row>
    <row r="10" spans="1:5" ht="30.75" thickBot="1" x14ac:dyDescent="0.3">
      <c r="B10" s="203">
        <v>5</v>
      </c>
      <c r="C10" s="204" t="s">
        <v>354</v>
      </c>
      <c r="D10" s="17"/>
      <c r="E10" s="114"/>
    </row>
    <row r="11" spans="1:5" ht="30.75" thickBot="1" x14ac:dyDescent="0.3">
      <c r="B11" s="203">
        <v>6</v>
      </c>
      <c r="C11" s="204" t="s">
        <v>355</v>
      </c>
      <c r="D11" s="17"/>
      <c r="E11" s="114"/>
    </row>
    <row r="12" spans="1:5" ht="30.75" thickBot="1" x14ac:dyDescent="0.3">
      <c r="B12" s="203">
        <v>7</v>
      </c>
      <c r="C12" s="204" t="s">
        <v>356</v>
      </c>
      <c r="D12" s="17"/>
      <c r="E12" s="114"/>
    </row>
    <row r="13" spans="1:5" ht="60.75" thickBot="1" x14ac:dyDescent="0.3">
      <c r="B13" s="203">
        <v>8</v>
      </c>
      <c r="C13" s="204" t="s">
        <v>357</v>
      </c>
      <c r="D13" s="17"/>
      <c r="E13" s="114" t="str">
        <f>IF(D13="No",Partial_description,IF(D13="Yes",Full_description,IF(D13=Response_Not_applicable,Response_Enter_rationale,IF(ISBLANK(D13),"-","-"))))</f>
        <v>-</v>
      </c>
    </row>
    <row r="14" spans="1:5" ht="45.75" thickBot="1" x14ac:dyDescent="0.3">
      <c r="B14" s="203">
        <v>9</v>
      </c>
      <c r="C14" s="205" t="s">
        <v>358</v>
      </c>
      <c r="D14" s="202"/>
      <c r="E14" s="200" t="s">
        <v>395</v>
      </c>
    </row>
    <row r="15" spans="1:5" ht="75.75" thickBot="1" x14ac:dyDescent="0.3">
      <c r="B15" s="5">
        <v>10</v>
      </c>
      <c r="C15" s="6" t="s">
        <v>180</v>
      </c>
      <c r="D15" s="17"/>
      <c r="E15" s="77" t="str">
        <f t="shared" si="0"/>
        <v>-</v>
      </c>
    </row>
    <row r="16" spans="1:5" ht="45.75" thickBot="1" x14ac:dyDescent="0.3">
      <c r="B16" s="5">
        <v>11</v>
      </c>
      <c r="C16" s="6" t="s">
        <v>181</v>
      </c>
      <c r="D16" s="17"/>
      <c r="E16" s="77" t="str">
        <f t="shared" si="0"/>
        <v>-</v>
      </c>
    </row>
    <row r="17" spans="2:5" ht="45.75" thickBot="1" x14ac:dyDescent="0.3">
      <c r="B17" s="5">
        <v>12</v>
      </c>
      <c r="C17" s="6" t="s">
        <v>301</v>
      </c>
      <c r="D17" s="17"/>
      <c r="E17" s="77" t="str">
        <f t="shared" si="0"/>
        <v>-</v>
      </c>
    </row>
    <row r="18" spans="2:5" ht="90.75" thickBot="1" x14ac:dyDescent="0.3">
      <c r="B18" s="5">
        <v>13</v>
      </c>
      <c r="C18" s="6" t="s">
        <v>372</v>
      </c>
      <c r="D18" s="17"/>
      <c r="E18" s="77" t="str">
        <f t="shared" si="0"/>
        <v>-</v>
      </c>
    </row>
    <row r="19" spans="2:5" ht="45.75" thickBot="1" x14ac:dyDescent="0.3">
      <c r="B19" s="5">
        <v>14</v>
      </c>
      <c r="C19" s="6" t="s">
        <v>302</v>
      </c>
      <c r="D19" s="17"/>
      <c r="E19" s="77" t="str">
        <f t="shared" si="0"/>
        <v>-</v>
      </c>
    </row>
    <row r="20" spans="2:5" ht="60.75" thickBot="1" x14ac:dyDescent="0.3">
      <c r="B20" s="5">
        <v>15</v>
      </c>
      <c r="C20" s="6" t="s">
        <v>182</v>
      </c>
      <c r="D20" s="17"/>
      <c r="E20" s="77" t="str">
        <f t="shared" si="0"/>
        <v>-</v>
      </c>
    </row>
    <row r="21" spans="2:5" ht="135.75" thickBot="1" x14ac:dyDescent="0.3">
      <c r="B21" s="5">
        <v>16</v>
      </c>
      <c r="C21" s="6" t="s">
        <v>183</v>
      </c>
      <c r="D21" s="17"/>
      <c r="E21" s="77" t="str">
        <f t="shared" si="0"/>
        <v>-</v>
      </c>
    </row>
    <row r="22" spans="2:5" ht="75.75" thickBot="1" x14ac:dyDescent="0.3">
      <c r="B22" s="5">
        <v>17</v>
      </c>
      <c r="C22" s="6" t="s">
        <v>184</v>
      </c>
      <c r="D22" s="17"/>
      <c r="E22" s="77" t="str">
        <f t="shared" si="0"/>
        <v>-</v>
      </c>
    </row>
    <row r="23" spans="2:5" ht="60.75" thickBot="1" x14ac:dyDescent="0.3">
      <c r="B23" s="5">
        <v>18</v>
      </c>
      <c r="C23" s="6" t="s">
        <v>185</v>
      </c>
      <c r="D23" s="17"/>
      <c r="E23" s="77" t="str">
        <f t="shared" si="0"/>
        <v>-</v>
      </c>
    </row>
    <row r="24" spans="2:5" ht="150.75" thickBot="1" x14ac:dyDescent="0.3">
      <c r="B24" s="5">
        <v>19</v>
      </c>
      <c r="C24" s="6" t="s">
        <v>186</v>
      </c>
      <c r="D24" s="17"/>
      <c r="E24" s="77" t="str">
        <f t="shared" si="0"/>
        <v>-</v>
      </c>
    </row>
    <row r="25" spans="2:5" ht="105.75" thickBot="1" x14ac:dyDescent="0.3">
      <c r="B25" s="5">
        <v>20</v>
      </c>
      <c r="C25" s="6" t="s">
        <v>187</v>
      </c>
      <c r="D25" s="17"/>
      <c r="E25" s="77" t="str">
        <f t="shared" si="0"/>
        <v>-</v>
      </c>
    </row>
    <row r="26" spans="2:5" ht="90.75" thickBot="1" x14ac:dyDescent="0.3">
      <c r="B26" s="5">
        <v>21</v>
      </c>
      <c r="C26" s="6" t="s">
        <v>188</v>
      </c>
      <c r="D26" s="17"/>
      <c r="E26" s="77" t="str">
        <f t="shared" si="0"/>
        <v>-</v>
      </c>
    </row>
    <row r="27" spans="2:5" ht="60.75" thickBot="1" x14ac:dyDescent="0.3">
      <c r="B27" s="5">
        <v>22</v>
      </c>
      <c r="C27" s="6" t="s">
        <v>189</v>
      </c>
      <c r="D27" s="17"/>
      <c r="E27" s="77" t="str">
        <f t="shared" si="0"/>
        <v>-</v>
      </c>
    </row>
    <row r="28" spans="2:5" ht="75.75" thickBot="1" x14ac:dyDescent="0.3">
      <c r="B28" s="5">
        <v>23</v>
      </c>
      <c r="C28" s="6" t="s">
        <v>303</v>
      </c>
      <c r="D28" s="17"/>
      <c r="E28" s="77" t="str">
        <f t="shared" si="0"/>
        <v>-</v>
      </c>
    </row>
    <row r="29" spans="2:5" ht="75.75" thickBot="1" x14ac:dyDescent="0.3">
      <c r="B29" s="5">
        <v>24</v>
      </c>
      <c r="C29" s="6" t="s">
        <v>190</v>
      </c>
      <c r="D29" s="17"/>
      <c r="E29" s="77" t="str">
        <f t="shared" si="0"/>
        <v>-</v>
      </c>
    </row>
    <row r="30" spans="2:5" x14ac:dyDescent="0.25">
      <c r="B30" s="1"/>
      <c r="C30" s="1"/>
      <c r="D30" s="1"/>
      <c r="E30" s="1"/>
    </row>
    <row r="31" spans="2:5" ht="21" x14ac:dyDescent="0.35">
      <c r="B31" s="7" t="s">
        <v>14</v>
      </c>
      <c r="C31" s="1"/>
      <c r="D31" s="1"/>
      <c r="E31" s="1"/>
    </row>
    <row r="32" spans="2:5" ht="15.75" x14ac:dyDescent="0.25">
      <c r="B32" s="8" t="s">
        <v>52</v>
      </c>
      <c r="C32" s="1"/>
      <c r="D32" s="1"/>
      <c r="E32" s="1"/>
    </row>
    <row r="33" spans="2:5" x14ac:dyDescent="0.25">
      <c r="B33" s="1"/>
      <c r="C33" s="1"/>
      <c r="D33" s="1"/>
      <c r="E33" s="1"/>
    </row>
    <row r="34" spans="2:5" x14ac:dyDescent="0.25">
      <c r="B34" s="1"/>
      <c r="C34" s="1"/>
      <c r="D34" s="1"/>
      <c r="E34" s="1"/>
    </row>
    <row r="35" spans="2:5" x14ac:dyDescent="0.25">
      <c r="B35" s="1"/>
      <c r="C35" s="1"/>
      <c r="D35" s="1"/>
      <c r="E35" s="1"/>
    </row>
    <row r="36" spans="2:5" x14ac:dyDescent="0.25">
      <c r="B36" s="1"/>
      <c r="C36" s="1"/>
      <c r="D36" s="1"/>
      <c r="E36" s="1"/>
    </row>
    <row r="37" spans="2:5" x14ac:dyDescent="0.25">
      <c r="B37" s="1"/>
      <c r="C37" s="1"/>
      <c r="D37" s="1"/>
      <c r="E37" s="1"/>
    </row>
    <row r="38" spans="2:5" x14ac:dyDescent="0.25">
      <c r="B38" s="1"/>
      <c r="C38" s="1"/>
      <c r="D38" s="1"/>
      <c r="E38" s="1"/>
    </row>
    <row r="39" spans="2:5" x14ac:dyDescent="0.25">
      <c r="B39" s="1"/>
      <c r="C39" s="1"/>
      <c r="D39" s="1"/>
      <c r="E39" s="1"/>
    </row>
    <row r="40" spans="2:5" x14ac:dyDescent="0.25">
      <c r="B40" s="1"/>
      <c r="C40" s="1"/>
      <c r="D40" s="1"/>
      <c r="E40" s="1"/>
    </row>
    <row r="41" spans="2:5" x14ac:dyDescent="0.25">
      <c r="B41" s="1"/>
      <c r="C41" s="1"/>
      <c r="D41" s="1"/>
      <c r="E41" s="1"/>
    </row>
    <row r="42" spans="2:5" x14ac:dyDescent="0.25">
      <c r="B42" s="1"/>
      <c r="C42" s="1"/>
      <c r="D42" s="1"/>
      <c r="E42" s="1"/>
    </row>
    <row r="43" spans="2:5" ht="15.75" thickBot="1" x14ac:dyDescent="0.3">
      <c r="B43" s="1"/>
      <c r="C43" s="1"/>
      <c r="D43" s="1"/>
      <c r="E43" s="1"/>
    </row>
    <row r="44" spans="2:5" ht="15.75" thickBot="1" x14ac:dyDescent="0.3">
      <c r="B44" s="16" t="s">
        <v>53</v>
      </c>
      <c r="C44" s="1"/>
      <c r="D44" s="1"/>
      <c r="E44" s="83" t="str">
        <f>'Maturity calculator'!I20</f>
        <v/>
      </c>
    </row>
    <row r="45" spans="2:5" ht="15.75" thickBot="1" x14ac:dyDescent="0.3">
      <c r="B45" s="16" t="s">
        <v>54</v>
      </c>
      <c r="C45" s="1"/>
      <c r="D45" s="1"/>
      <c r="E45" s="84" t="s">
        <v>233</v>
      </c>
    </row>
    <row r="46" spans="2:5" x14ac:dyDescent="0.25">
      <c r="B46" s="16"/>
      <c r="C46" s="1"/>
      <c r="D46" s="1"/>
      <c r="E46" s="1"/>
    </row>
    <row r="47" spans="2:5" x14ac:dyDescent="0.25">
      <c r="B47" s="13" t="s">
        <v>55</v>
      </c>
      <c r="C47" s="1"/>
      <c r="D47" s="1"/>
      <c r="E47" s="1"/>
    </row>
    <row r="48" spans="2:5" ht="42.75" customHeight="1" x14ac:dyDescent="0.25">
      <c r="B48" s="1"/>
      <c r="C48" s="187" t="s">
        <v>322</v>
      </c>
      <c r="D48" s="182"/>
      <c r="E48" s="182"/>
    </row>
    <row r="49" spans="2:51" ht="57" customHeight="1" x14ac:dyDescent="0.25">
      <c r="B49" s="1"/>
      <c r="C49" s="187" t="s">
        <v>323</v>
      </c>
      <c r="D49" s="182"/>
      <c r="E49" s="182"/>
    </row>
    <row r="50" spans="2:51" ht="41.25" customHeight="1" x14ac:dyDescent="0.25">
      <c r="B50" s="1"/>
      <c r="C50" s="187" t="s">
        <v>324</v>
      </c>
      <c r="D50" s="182"/>
      <c r="E50" s="182"/>
    </row>
    <row r="51" spans="2:51" ht="44.25" customHeight="1" x14ac:dyDescent="0.25">
      <c r="B51" s="1"/>
      <c r="C51" s="187" t="s">
        <v>325</v>
      </c>
      <c r="D51" s="182"/>
      <c r="E51" s="182"/>
    </row>
    <row r="52" spans="2:51" x14ac:dyDescent="0.25">
      <c r="B52" s="1"/>
      <c r="C52" s="23"/>
      <c r="D52" s="21"/>
      <c r="E52" s="21"/>
    </row>
    <row r="53" spans="2:51" x14ac:dyDescent="0.25">
      <c r="B53" s="13" t="s">
        <v>56</v>
      </c>
      <c r="C53" s="1"/>
      <c r="D53" s="1"/>
      <c r="E53" s="1"/>
    </row>
    <row r="54" spans="2:51" ht="68.25" customHeight="1" thickBot="1" x14ac:dyDescent="0.3">
      <c r="B54" s="1"/>
      <c r="C54" s="186" t="s">
        <v>63</v>
      </c>
      <c r="D54" s="186"/>
      <c r="E54" s="186"/>
    </row>
    <row r="55" spans="2:51" ht="128.25" customHeight="1" thickBot="1" x14ac:dyDescent="0.3">
      <c r="B55" s="178" t="s">
        <v>47</v>
      </c>
      <c r="C55" s="179"/>
      <c r="D55" s="179"/>
      <c r="E55" s="180"/>
    </row>
    <row r="56" spans="2:51" x14ac:dyDescent="0.25">
      <c r="B56" s="1"/>
      <c r="C56" s="1"/>
      <c r="D56" s="1"/>
      <c r="E56" s="1"/>
    </row>
    <row r="57" spans="2:51" x14ac:dyDescent="0.25">
      <c r="B57" s="13" t="s">
        <v>57</v>
      </c>
      <c r="D57" s="1"/>
      <c r="E57" s="1"/>
    </row>
    <row r="58" spans="2:51" ht="42.75" customHeight="1" x14ac:dyDescent="0.25">
      <c r="B58" s="13"/>
      <c r="C58" s="181" t="s">
        <v>64</v>
      </c>
      <c r="D58" s="181"/>
      <c r="E58" s="181"/>
    </row>
    <row r="59" spans="2:51" ht="15.75" thickBot="1" x14ac:dyDescent="0.3">
      <c r="B59" s="125" t="s">
        <v>368</v>
      </c>
      <c r="C59" s="113"/>
      <c r="D59" s="113"/>
      <c r="E59" s="113"/>
    </row>
    <row r="60" spans="2:51" ht="147.94999999999999" customHeight="1" thickBot="1" x14ac:dyDescent="0.3">
      <c r="B60" s="178" t="s">
        <v>47</v>
      </c>
      <c r="C60" s="179"/>
      <c r="D60" s="179"/>
      <c r="E60" s="180"/>
    </row>
    <row r="61" spans="2:51" ht="15.75" thickBot="1" x14ac:dyDescent="0.3">
      <c r="B61" s="1"/>
      <c r="C61" s="1"/>
      <c r="D61" s="1"/>
      <c r="E61" s="1"/>
      <c r="AT61"/>
      <c r="AU61"/>
      <c r="AV61"/>
      <c r="AW61"/>
      <c r="AX61"/>
      <c r="AY61"/>
    </row>
    <row r="62" spans="2:51" ht="15.75" thickBot="1" x14ac:dyDescent="0.3">
      <c r="B62" s="123" t="s">
        <v>369</v>
      </c>
      <c r="C62" s="124"/>
      <c r="D62" s="124"/>
      <c r="E62" s="124"/>
      <c r="AT62"/>
      <c r="AU62"/>
      <c r="AV62"/>
      <c r="AW62"/>
      <c r="AX62"/>
      <c r="AY62"/>
    </row>
    <row r="63" spans="2:51" ht="147.94999999999999" customHeight="1" thickBot="1" x14ac:dyDescent="0.3">
      <c r="B63" s="178" t="s">
        <v>47</v>
      </c>
      <c r="C63" s="179"/>
      <c r="D63" s="179"/>
      <c r="E63" s="180"/>
      <c r="AT63"/>
      <c r="AU63"/>
      <c r="AV63"/>
      <c r="AW63"/>
      <c r="AX63"/>
      <c r="AY63"/>
    </row>
    <row r="64" spans="2:51" x14ac:dyDescent="0.25">
      <c r="B64" s="1"/>
      <c r="C64" s="1"/>
      <c r="D64" s="1"/>
      <c r="E64" s="1"/>
      <c r="AT64"/>
      <c r="AU64"/>
      <c r="AV64"/>
      <c r="AW64"/>
      <c r="AX64"/>
      <c r="AY64"/>
    </row>
    <row r="65" spans="1:51" ht="18.75" x14ac:dyDescent="0.3">
      <c r="A65" s="14">
        <v>1</v>
      </c>
      <c r="B65" s="150" t="str">
        <f>classification</f>
        <v>Select classification</v>
      </c>
      <c r="C65" s="150"/>
      <c r="D65" s="150"/>
      <c r="E65" s="150"/>
      <c r="AT65"/>
      <c r="AU65"/>
      <c r="AV65"/>
      <c r="AW65"/>
      <c r="AX65"/>
      <c r="AY65"/>
    </row>
    <row r="66" spans="1:51" x14ac:dyDescent="0.25">
      <c r="A66" s="15"/>
      <c r="B66" s="15"/>
      <c r="C66" s="15"/>
      <c r="D66" s="15"/>
      <c r="E66" s="15"/>
      <c r="F66" s="15"/>
      <c r="AT66"/>
      <c r="AU66"/>
      <c r="AV66"/>
      <c r="AW66"/>
      <c r="AX66"/>
      <c r="AY66"/>
    </row>
    <row r="67" spans="1:51" x14ac:dyDescent="0.25">
      <c r="A67" s="15"/>
      <c r="B67" s="15"/>
      <c r="C67" s="15"/>
      <c r="D67" s="15"/>
      <c r="E67" s="15"/>
      <c r="F67" s="15"/>
      <c r="AT67"/>
      <c r="AU67"/>
      <c r="AV67"/>
      <c r="AW67"/>
      <c r="AX67"/>
      <c r="AY67"/>
    </row>
    <row r="68" spans="1:51" x14ac:dyDescent="0.25">
      <c r="A68" s="15"/>
      <c r="B68" s="15"/>
      <c r="C68" s="15"/>
      <c r="D68" s="15"/>
      <c r="E68" s="15"/>
      <c r="F68" s="15"/>
      <c r="AT68"/>
      <c r="AU68"/>
      <c r="AV68"/>
      <c r="AW68"/>
      <c r="AX68"/>
      <c r="AY68"/>
    </row>
    <row r="69" spans="1:51" x14ac:dyDescent="0.25">
      <c r="A69" s="15"/>
      <c r="B69" s="15"/>
      <c r="C69" s="15"/>
      <c r="D69" s="15"/>
      <c r="E69" s="15"/>
      <c r="F69" s="15"/>
      <c r="AT69"/>
      <c r="AU69"/>
      <c r="AV69"/>
      <c r="AW69"/>
      <c r="AX69"/>
      <c r="AY69"/>
    </row>
    <row r="70" spans="1:51" x14ac:dyDescent="0.25">
      <c r="A70" s="15"/>
      <c r="B70" s="15"/>
      <c r="C70" s="15"/>
      <c r="D70" s="15"/>
      <c r="E70" s="15"/>
      <c r="F70" s="15"/>
      <c r="AT70"/>
      <c r="AU70"/>
      <c r="AV70"/>
      <c r="AW70"/>
      <c r="AX70"/>
      <c r="AY70"/>
    </row>
    <row r="71" spans="1:51" x14ac:dyDescent="0.25">
      <c r="A71" s="15"/>
      <c r="B71" s="15"/>
      <c r="C71" s="15"/>
      <c r="D71" s="15"/>
      <c r="E71" s="15"/>
      <c r="F71" s="15"/>
      <c r="AT71"/>
      <c r="AU71"/>
      <c r="AV71"/>
      <c r="AW71"/>
      <c r="AX71"/>
      <c r="AY71"/>
    </row>
    <row r="72" spans="1:51" x14ac:dyDescent="0.25">
      <c r="A72" s="15"/>
      <c r="B72" s="15"/>
      <c r="C72" s="15"/>
      <c r="D72" s="15"/>
      <c r="E72" s="15"/>
      <c r="F72" s="15"/>
      <c r="AT72"/>
      <c r="AU72"/>
      <c r="AV72"/>
      <c r="AW72"/>
      <c r="AX72"/>
      <c r="AY72"/>
    </row>
    <row r="73" spans="1:51" x14ac:dyDescent="0.25">
      <c r="A73" s="15"/>
      <c r="B73" s="15"/>
      <c r="C73" s="15"/>
      <c r="D73" s="15"/>
      <c r="E73" s="15"/>
      <c r="F73" s="15"/>
      <c r="AT73"/>
      <c r="AU73"/>
      <c r="AV73"/>
      <c r="AW73"/>
      <c r="AX73"/>
      <c r="AY73"/>
    </row>
    <row r="74" spans="1:51" x14ac:dyDescent="0.25">
      <c r="A74" s="15"/>
      <c r="B74" s="15"/>
      <c r="C74" s="15"/>
      <c r="D74" s="15"/>
      <c r="E74" s="15"/>
      <c r="F74" s="15"/>
      <c r="AT74"/>
      <c r="AU74"/>
      <c r="AV74"/>
      <c r="AW74"/>
      <c r="AX74"/>
      <c r="AY74"/>
    </row>
    <row r="75" spans="1:51" x14ac:dyDescent="0.25">
      <c r="A75" s="15"/>
      <c r="B75" s="15"/>
      <c r="C75" s="15"/>
      <c r="D75" s="15"/>
      <c r="E75" s="15"/>
      <c r="F75" s="15"/>
      <c r="AT75"/>
      <c r="AU75"/>
      <c r="AV75"/>
      <c r="AW75"/>
      <c r="AX75"/>
      <c r="AY75"/>
    </row>
    <row r="76" spans="1:51" x14ac:dyDescent="0.25">
      <c r="A76" s="15"/>
      <c r="B76" s="15"/>
      <c r="C76" s="15"/>
      <c r="D76" s="15"/>
      <c r="E76" s="15"/>
      <c r="F76" s="15"/>
      <c r="AT76"/>
      <c r="AU76"/>
      <c r="AV76"/>
      <c r="AW76"/>
      <c r="AX76"/>
      <c r="AY76"/>
    </row>
    <row r="77" spans="1:51" x14ac:dyDescent="0.25">
      <c r="A77" s="15"/>
      <c r="B77" s="15"/>
      <c r="C77" s="15"/>
      <c r="D77" s="15"/>
      <c r="E77" s="15"/>
      <c r="F77" s="15"/>
      <c r="AT77"/>
      <c r="AU77"/>
      <c r="AV77"/>
      <c r="AW77"/>
      <c r="AX77"/>
      <c r="AY77"/>
    </row>
    <row r="78" spans="1:51" x14ac:dyDescent="0.25">
      <c r="A78" s="15"/>
      <c r="B78" s="15"/>
      <c r="C78" s="15"/>
      <c r="D78" s="15"/>
      <c r="E78" s="15"/>
      <c r="F78" s="15"/>
      <c r="AT78"/>
      <c r="AU78"/>
      <c r="AV78"/>
      <c r="AW78"/>
      <c r="AX78"/>
      <c r="AY78"/>
    </row>
    <row r="79" spans="1:51" x14ac:dyDescent="0.25">
      <c r="A79" s="15"/>
      <c r="B79" s="15"/>
      <c r="C79" s="15"/>
      <c r="D79" s="15"/>
      <c r="E79" s="15"/>
      <c r="F79" s="15"/>
      <c r="AT79"/>
      <c r="AU79"/>
      <c r="AV79"/>
      <c r="AW79"/>
      <c r="AX79"/>
      <c r="AY79"/>
    </row>
    <row r="80" spans="1:51" x14ac:dyDescent="0.25">
      <c r="A80" s="15"/>
      <c r="B80" s="15"/>
      <c r="C80" s="15"/>
      <c r="D80" s="15"/>
      <c r="E80" s="15"/>
      <c r="F80" s="15"/>
      <c r="AT80"/>
      <c r="AU80"/>
      <c r="AV80"/>
      <c r="AW80"/>
      <c r="AX80"/>
      <c r="AY80"/>
    </row>
    <row r="81" spans="1:51" x14ac:dyDescent="0.25">
      <c r="A81" s="15"/>
      <c r="B81" s="15"/>
      <c r="C81" s="15"/>
      <c r="D81" s="15"/>
      <c r="E81" s="15"/>
      <c r="F81" s="15"/>
      <c r="AT81"/>
      <c r="AU81"/>
      <c r="AV81"/>
      <c r="AW81"/>
      <c r="AX81"/>
      <c r="AY81"/>
    </row>
    <row r="82" spans="1:51" x14ac:dyDescent="0.25">
      <c r="A82" s="15"/>
      <c r="B82" s="15"/>
      <c r="C82" s="15"/>
      <c r="D82" s="15"/>
      <c r="E82" s="15"/>
      <c r="F82" s="15"/>
      <c r="AT82"/>
      <c r="AU82"/>
      <c r="AV82"/>
      <c r="AW82"/>
      <c r="AX82"/>
      <c r="AY82"/>
    </row>
    <row r="83" spans="1:51" x14ac:dyDescent="0.25">
      <c r="A83" s="15"/>
      <c r="B83" s="15"/>
      <c r="C83" s="15"/>
      <c r="D83" s="15"/>
      <c r="E83" s="15"/>
      <c r="F83" s="15"/>
      <c r="AT83"/>
      <c r="AU83"/>
      <c r="AV83"/>
      <c r="AW83"/>
      <c r="AX83"/>
      <c r="AY83"/>
    </row>
    <row r="84" spans="1:51" x14ac:dyDescent="0.25">
      <c r="A84" s="15"/>
      <c r="B84" s="15"/>
      <c r="C84" s="15"/>
      <c r="D84" s="15"/>
      <c r="E84" s="15"/>
      <c r="F84" s="15"/>
      <c r="AT84"/>
      <c r="AU84"/>
      <c r="AV84"/>
      <c r="AW84"/>
      <c r="AX84"/>
      <c r="AY84"/>
    </row>
    <row r="85" spans="1:51" x14ac:dyDescent="0.25">
      <c r="A85" s="15"/>
      <c r="B85" s="15"/>
      <c r="C85" s="15"/>
      <c r="D85" s="15"/>
      <c r="E85" s="15"/>
      <c r="F85" s="15"/>
      <c r="AT85"/>
      <c r="AU85"/>
      <c r="AV85"/>
      <c r="AW85"/>
      <c r="AX85"/>
      <c r="AY85"/>
    </row>
    <row r="86" spans="1:51" x14ac:dyDescent="0.25">
      <c r="A86" s="15"/>
      <c r="B86" s="15"/>
      <c r="C86" s="15"/>
      <c r="D86" s="15"/>
      <c r="E86" s="15"/>
      <c r="F86" s="15"/>
      <c r="AT86"/>
      <c r="AU86"/>
      <c r="AV86"/>
      <c r="AW86"/>
      <c r="AX86"/>
      <c r="AY86"/>
    </row>
    <row r="87" spans="1:51" x14ac:dyDescent="0.25">
      <c r="A87" s="15"/>
      <c r="B87" s="15"/>
      <c r="C87" s="15"/>
      <c r="D87" s="15"/>
      <c r="E87" s="15"/>
      <c r="F87" s="15"/>
      <c r="AT87"/>
      <c r="AU87"/>
      <c r="AV87"/>
      <c r="AW87"/>
      <c r="AX87"/>
      <c r="AY87"/>
    </row>
    <row r="88" spans="1:51" x14ac:dyDescent="0.25">
      <c r="A88" s="15"/>
      <c r="B88" s="15"/>
      <c r="C88" s="15"/>
      <c r="D88" s="15"/>
      <c r="E88" s="15"/>
      <c r="F88" s="15"/>
      <c r="AT88"/>
      <c r="AU88"/>
      <c r="AV88"/>
      <c r="AW88"/>
      <c r="AX88"/>
      <c r="AY88"/>
    </row>
    <row r="89" spans="1:51" x14ac:dyDescent="0.25">
      <c r="A89" s="15"/>
      <c r="B89" s="15"/>
      <c r="C89" s="15"/>
      <c r="D89" s="15"/>
      <c r="E89" s="15"/>
      <c r="F89" s="15"/>
      <c r="AT89"/>
      <c r="AU89"/>
      <c r="AV89"/>
      <c r="AW89"/>
      <c r="AX89"/>
      <c r="AY89"/>
    </row>
    <row r="90" spans="1:51" x14ac:dyDescent="0.25">
      <c r="A90" s="15"/>
      <c r="B90" s="15"/>
      <c r="C90" s="15"/>
      <c r="D90" s="15"/>
      <c r="E90" s="15"/>
      <c r="F90" s="15"/>
      <c r="AT90"/>
      <c r="AU90"/>
      <c r="AV90"/>
      <c r="AW90"/>
      <c r="AX90"/>
      <c r="AY90"/>
    </row>
    <row r="91" spans="1:51" x14ac:dyDescent="0.25">
      <c r="A91" s="15"/>
      <c r="B91" s="15"/>
      <c r="C91" s="15"/>
      <c r="D91" s="15"/>
      <c r="E91" s="15"/>
      <c r="F91" s="15"/>
      <c r="AT91"/>
      <c r="AU91"/>
      <c r="AV91"/>
      <c r="AW91"/>
      <c r="AX91"/>
      <c r="AY91"/>
    </row>
  </sheetData>
  <mergeCells count="11">
    <mergeCell ref="B60:E60"/>
    <mergeCell ref="B63:E63"/>
    <mergeCell ref="B65:E65"/>
    <mergeCell ref="B1:E1"/>
    <mergeCell ref="C54:E54"/>
    <mergeCell ref="B55:E55"/>
    <mergeCell ref="C58:E58"/>
    <mergeCell ref="C48:E48"/>
    <mergeCell ref="C49:E49"/>
    <mergeCell ref="C50:E50"/>
    <mergeCell ref="C51:E51"/>
  </mergeCells>
  <conditionalFormatting sqref="E6:E29">
    <cfRule type="expression" dxfId="4" priority="1">
      <formula>D6="Not applicable"</formula>
    </cfRule>
  </conditionalFormatting>
  <conditionalFormatting sqref="C48:E48">
    <cfRule type="expression" dxfId="3" priority="68">
      <formula>$E$45="Ad hoc"</formula>
    </cfRule>
  </conditionalFormatting>
  <conditionalFormatting sqref="C49:E49">
    <cfRule type="expression" dxfId="2" priority="69">
      <formula>$E$45="Developing"</formula>
    </cfRule>
  </conditionalFormatting>
  <conditionalFormatting sqref="C50:E50">
    <cfRule type="expression" dxfId="1" priority="70">
      <formula>$E$45="Managing"</formula>
    </cfRule>
  </conditionalFormatting>
  <conditionalFormatting sqref="C51:E52">
    <cfRule type="expression" dxfId="0" priority="71">
      <formula>$E$45="Embedded"</formula>
    </cfRule>
  </conditionalFormatting>
  <dataValidations count="5">
    <dataValidation type="list" allowBlank="1" showInputMessage="1" showErrorMessage="1" sqref="D6:D7 D21:D22 D24 D26:D29 D15:D19">
      <formula1>Response_NA</formula1>
    </dataValidation>
    <dataValidation type="list" allowBlank="1" showInputMessage="1" showErrorMessage="1" sqref="E45">
      <formula1>Maturity</formula1>
    </dataValidation>
    <dataValidation type="list" allowBlank="1" showInputMessage="1" showErrorMessage="1" sqref="D25 D20 D23 D8:D9">
      <formula1>Response</formula1>
    </dataValidation>
    <dataValidation type="list" allowBlank="1" showInputMessage="1" showErrorMessage="1" sqref="D10:D12">
      <formula1>Response_YN</formula1>
    </dataValidation>
    <dataValidation type="list" allowBlank="1" showInputMessage="1" showErrorMessage="1" sqref="D13">
      <formula1>Response_YN_NA</formula1>
    </dataValidation>
  </dataValidations>
  <pageMargins left="0.19685039370078741" right="0.19685039370078741" top="0.19685039370078741" bottom="0.19685039370078741" header="0" footer="0"/>
  <pageSetup paperSize="9" orientation="portrait" r:id="rId1"/>
  <rowBreaks count="2" manualBreakCount="2">
    <brk id="30" max="5" man="1"/>
    <brk id="56" max="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
  <sheetViews>
    <sheetView workbookViewId="0">
      <selection activeCell="D21" sqref="D21"/>
    </sheetView>
  </sheetViews>
  <sheetFormatPr defaultRowHeight="15" x14ac:dyDescent="0.25"/>
  <cols>
    <col min="1" max="1" width="15" customWidth="1"/>
    <col min="2" max="2" width="11.140625" customWidth="1"/>
    <col min="4" max="8" width="107.42578125" customWidth="1"/>
  </cols>
  <sheetData>
    <row r="2" spans="1:8" x14ac:dyDescent="0.25">
      <c r="A2" t="s">
        <v>233</v>
      </c>
      <c r="D2" t="s">
        <v>191</v>
      </c>
      <c r="E2" t="s">
        <v>192</v>
      </c>
      <c r="F2" t="s">
        <v>193</v>
      </c>
      <c r="G2" t="s">
        <v>194</v>
      </c>
      <c r="H2" t="s">
        <v>195</v>
      </c>
    </row>
    <row r="3" spans="1:8" ht="129.75" customHeight="1" x14ac:dyDescent="0.25">
      <c r="A3" t="s">
        <v>35</v>
      </c>
      <c r="B3">
        <v>1</v>
      </c>
      <c r="C3">
        <v>1.99</v>
      </c>
      <c r="D3" s="22" t="s">
        <v>197</v>
      </c>
      <c r="E3" s="22" t="s">
        <v>201</v>
      </c>
      <c r="F3" s="22" t="s">
        <v>205</v>
      </c>
      <c r="G3" s="22" t="s">
        <v>209</v>
      </c>
      <c r="H3" s="22" t="s">
        <v>213</v>
      </c>
    </row>
    <row r="4" spans="1:8" ht="60" x14ac:dyDescent="0.25">
      <c r="A4" t="s">
        <v>24</v>
      </c>
      <c r="B4">
        <v>2</v>
      </c>
      <c r="C4">
        <v>2.99</v>
      </c>
      <c r="D4" s="22" t="s">
        <v>198</v>
      </c>
      <c r="E4" s="22" t="s">
        <v>202</v>
      </c>
      <c r="F4" s="22" t="s">
        <v>206</v>
      </c>
      <c r="G4" s="22" t="s">
        <v>210</v>
      </c>
      <c r="H4" s="22" t="s">
        <v>214</v>
      </c>
    </row>
    <row r="5" spans="1:8" ht="60" x14ac:dyDescent="0.25">
      <c r="A5" t="s">
        <v>25</v>
      </c>
      <c r="B5">
        <v>3</v>
      </c>
      <c r="C5">
        <v>3.99</v>
      </c>
      <c r="D5" s="22" t="s">
        <v>199</v>
      </c>
      <c r="E5" s="22" t="s">
        <v>203</v>
      </c>
      <c r="F5" s="22" t="s">
        <v>207</v>
      </c>
      <c r="G5" s="22" t="s">
        <v>211</v>
      </c>
      <c r="H5" s="22" t="s">
        <v>215</v>
      </c>
    </row>
    <row r="6" spans="1:8" ht="45" x14ac:dyDescent="0.25">
      <c r="A6" t="s">
        <v>26</v>
      </c>
      <c r="B6">
        <v>4</v>
      </c>
      <c r="D6" s="22" t="s">
        <v>200</v>
      </c>
      <c r="E6" s="22" t="s">
        <v>204</v>
      </c>
      <c r="F6" s="22" t="s">
        <v>208</v>
      </c>
      <c r="G6" s="22" t="s">
        <v>212</v>
      </c>
      <c r="H6" s="22" t="s">
        <v>216</v>
      </c>
    </row>
    <row r="7" spans="1:8" x14ac:dyDescent="0.25">
      <c r="A7" t="s">
        <v>34</v>
      </c>
    </row>
    <row r="12" spans="1:8" x14ac:dyDescent="0.25">
      <c r="A12" t="s">
        <v>36</v>
      </c>
    </row>
    <row r="13" spans="1:8" x14ac:dyDescent="0.25">
      <c r="A13" t="s">
        <v>16</v>
      </c>
      <c r="B13" t="s">
        <v>48</v>
      </c>
    </row>
    <row r="14" spans="1:8" x14ac:dyDescent="0.25">
      <c r="A14" t="s">
        <v>17</v>
      </c>
      <c r="B14" t="s">
        <v>196</v>
      </c>
    </row>
    <row r="15" spans="1:8" x14ac:dyDescent="0.25">
      <c r="A15" t="s">
        <v>18</v>
      </c>
      <c r="B15" t="s">
        <v>49</v>
      </c>
    </row>
    <row r="16" spans="1:8" x14ac:dyDescent="0.25">
      <c r="A16" t="s">
        <v>19</v>
      </c>
      <c r="B16" t="s">
        <v>50</v>
      </c>
    </row>
    <row r="17" spans="1:2" x14ac:dyDescent="0.25">
      <c r="A17" t="s">
        <v>34</v>
      </c>
      <c r="B17" t="s">
        <v>51</v>
      </c>
    </row>
    <row r="19" spans="1:2" x14ac:dyDescent="0.25">
      <c r="A19" t="s">
        <v>36</v>
      </c>
    </row>
    <row r="20" spans="1:2" x14ac:dyDescent="0.25">
      <c r="A20" t="s">
        <v>326</v>
      </c>
      <c r="B20" t="s">
        <v>18</v>
      </c>
    </row>
    <row r="21" spans="1:2" x14ac:dyDescent="0.25">
      <c r="A21" t="s">
        <v>327</v>
      </c>
      <c r="B21" t="s">
        <v>16</v>
      </c>
    </row>
    <row r="22" spans="1:2" x14ac:dyDescent="0.25">
      <c r="A22" t="s">
        <v>34</v>
      </c>
    </row>
  </sheetData>
  <sheetProtection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
  <sheetViews>
    <sheetView showGridLines="0" showRowColHeaders="0" zoomScaleNormal="100" zoomScaleSheetLayoutView="100" workbookViewId="0">
      <selection activeCell="A5" sqref="A5"/>
    </sheetView>
  </sheetViews>
  <sheetFormatPr defaultColWidth="9.140625" defaultRowHeight="15" x14ac:dyDescent="0.25"/>
  <cols>
    <col min="1" max="1" width="67.140625" style="53" customWidth="1"/>
    <col min="2" max="6" width="10.7109375" style="53" customWidth="1"/>
    <col min="7" max="7" width="7.42578125" style="53" hidden="1" customWidth="1"/>
    <col min="8" max="8" width="9.140625" style="53" hidden="1" customWidth="1"/>
    <col min="9" max="9" width="15.140625" style="53" customWidth="1"/>
    <col min="10" max="10" width="16" style="53" customWidth="1"/>
    <col min="11" max="16384" width="9.140625" style="53"/>
  </cols>
  <sheetData>
    <row r="1" spans="1:19" ht="19.5" customHeight="1" thickBot="1" x14ac:dyDescent="0.35">
      <c r="A1" s="176" t="str">
        <f>classification</f>
        <v>Select classification</v>
      </c>
      <c r="B1" s="176"/>
      <c r="C1" s="176"/>
      <c r="D1" s="176"/>
      <c r="E1" s="176"/>
      <c r="F1" s="176"/>
      <c r="G1" s="176"/>
      <c r="H1" s="176"/>
      <c r="I1" s="176"/>
      <c r="J1" s="176"/>
    </row>
    <row r="2" spans="1:19" ht="28.5" customHeight="1" x14ac:dyDescent="0.25">
      <c r="A2" s="54" t="s">
        <v>32</v>
      </c>
      <c r="B2" s="55"/>
      <c r="C2" s="56"/>
      <c r="D2" s="56"/>
      <c r="E2" s="56"/>
      <c r="F2" s="56"/>
      <c r="G2" s="56"/>
      <c r="H2" s="56"/>
      <c r="I2" s="56"/>
      <c r="J2" s="57"/>
    </row>
    <row r="3" spans="1:19" ht="15.75" x14ac:dyDescent="0.25">
      <c r="A3" s="58" t="s">
        <v>33</v>
      </c>
      <c r="B3" s="59"/>
      <c r="C3" s="59"/>
      <c r="D3" s="59"/>
      <c r="E3" s="59"/>
      <c r="F3" s="59"/>
      <c r="G3" s="59"/>
      <c r="H3" s="59"/>
      <c r="I3" s="59"/>
      <c r="J3" s="60"/>
    </row>
    <row r="4" spans="1:19" ht="30" x14ac:dyDescent="0.25">
      <c r="A4" s="61"/>
      <c r="B4" s="62" t="s">
        <v>16</v>
      </c>
      <c r="C4" s="62" t="s">
        <v>17</v>
      </c>
      <c r="D4" s="62" t="s">
        <v>18</v>
      </c>
      <c r="E4" s="62" t="s">
        <v>19</v>
      </c>
      <c r="F4" s="62" t="s">
        <v>20</v>
      </c>
      <c r="G4" s="63" t="s">
        <v>27</v>
      </c>
      <c r="H4" s="63" t="s">
        <v>28</v>
      </c>
      <c r="I4" s="64" t="s">
        <v>23</v>
      </c>
      <c r="J4" s="65" t="s">
        <v>31</v>
      </c>
      <c r="O4" s="137" t="s">
        <v>390</v>
      </c>
      <c r="P4" s="137" t="s">
        <v>389</v>
      </c>
      <c r="Q4" s="137" t="s">
        <v>24</v>
      </c>
      <c r="R4" s="137" t="s">
        <v>25</v>
      </c>
      <c r="S4" s="137" t="s">
        <v>26</v>
      </c>
    </row>
    <row r="5" spans="1:19" s="68" customFormat="1" ht="18.75" customHeight="1" x14ac:dyDescent="0.25">
      <c r="A5" s="66" t="s">
        <v>15</v>
      </c>
      <c r="B5" s="24">
        <f>COUNTIF(Mod1_Response,Partial)</f>
        <v>0</v>
      </c>
      <c r="C5" s="24">
        <f>COUNTIF(Mod1_Response,Substantial)</f>
        <v>0</v>
      </c>
      <c r="D5" s="24">
        <f>COUNTIF(Mod1_Response,Full)</f>
        <v>0</v>
      </c>
      <c r="E5" s="24">
        <f>COUNTIF(Mod1_Response,Excelled)</f>
        <v>0</v>
      </c>
      <c r="F5" s="24">
        <f>COUNTIF(Mod1_Response,Response_Not_applicable)</f>
        <v>0</v>
      </c>
      <c r="G5" s="67">
        <f>IF(SUM(B5:E5)&gt;0,SUM(B5:E5),1)</f>
        <v>1</v>
      </c>
      <c r="H5" s="67">
        <f>(B5*1+C5*2+D5*3+E5*4)/G5</f>
        <v>0</v>
      </c>
      <c r="I5" s="136" t="str">
        <f t="shared" ref="I5:I10" si="0">IF(H5=0,"",IF(H5&lt;AdHocTopValue,Ad_Hoc,IF(H5&lt;DevelopingTopValue,Developing,IF(H5&lt;ManagingTopValue,Managing,IF(H5=EmbeddedValue,Embedded,"Check data entry")))))</f>
        <v/>
      </c>
      <c r="J5" s="38" t="str">
        <f>IF(Mod1_Selected=Maturity_drop,"Go to Module 1",Mod1_Selected)</f>
        <v>Go to Module 1</v>
      </c>
      <c r="O5" s="137">
        <v>1</v>
      </c>
      <c r="P5" s="138" t="str">
        <f t="shared" ref="P5:P20" si="1">IF($J5="Ad Hoc",1,"")</f>
        <v/>
      </c>
      <c r="Q5" s="138" t="str">
        <f t="shared" ref="Q5:Q20" si="2">IF($J5="Developing",2,"")</f>
        <v/>
      </c>
      <c r="R5" s="138" t="str">
        <f t="shared" ref="R5:R20" si="3">IF($J5="Managing",3,"")</f>
        <v/>
      </c>
      <c r="S5" s="138" t="str">
        <f t="shared" ref="S5:S20" si="4">IF($J5="Embedded",4,"")</f>
        <v/>
      </c>
    </row>
    <row r="6" spans="1:19" s="68" customFormat="1" ht="18.75" customHeight="1" x14ac:dyDescent="0.25">
      <c r="A6" s="66" t="s">
        <v>0</v>
      </c>
      <c r="B6" s="24">
        <f>COUNTIF(Mod2_Response,Partial)+COUNTIF(Mod2_Response,"No")</f>
        <v>0</v>
      </c>
      <c r="C6" s="24">
        <f>COUNTIF(Mod2_Response,Substantial)</f>
        <v>0</v>
      </c>
      <c r="D6" s="24">
        <f>COUNTIF(Mod2_Response,Full)+COUNTIF(Mod2_Response,"Yes")</f>
        <v>0</v>
      </c>
      <c r="E6" s="24">
        <f>COUNTIF(Mod2_Response,Excelled)</f>
        <v>0</v>
      </c>
      <c r="F6" s="24">
        <f>COUNTIF(Mod2_Response,Response_Not_applicable)</f>
        <v>0</v>
      </c>
      <c r="G6" s="67">
        <f t="shared" ref="G6:G20" si="5">IF(SUM(B6:E6)&gt;0,SUM(B6:E6),1)</f>
        <v>1</v>
      </c>
      <c r="H6" s="67">
        <f t="shared" ref="H6:H20" si="6">(B6*1+C6*2+D6*3+E6*4)/G6</f>
        <v>0</v>
      </c>
      <c r="I6" s="136" t="str">
        <f t="shared" si="0"/>
        <v/>
      </c>
      <c r="J6" s="38" t="str">
        <f>IF(Mod2_Selected=Maturity_drop,"Go to Module 2",Mod2_Selected)</f>
        <v>Go to Module 2</v>
      </c>
      <c r="O6" s="137">
        <v>2</v>
      </c>
      <c r="P6" s="138" t="str">
        <f t="shared" si="1"/>
        <v/>
      </c>
      <c r="Q6" s="138" t="str">
        <f t="shared" si="2"/>
        <v/>
      </c>
      <c r="R6" s="138" t="str">
        <f t="shared" si="3"/>
        <v/>
      </c>
      <c r="S6" s="138" t="str">
        <f t="shared" si="4"/>
        <v/>
      </c>
    </row>
    <row r="7" spans="1:19" s="68" customFormat="1" ht="18.75" customHeight="1" x14ac:dyDescent="0.25">
      <c r="A7" s="66" t="s">
        <v>1</v>
      </c>
      <c r="B7" s="24">
        <f>COUNTIF(Mod3_Response,Partial)</f>
        <v>0</v>
      </c>
      <c r="C7" s="24">
        <f>COUNTIF(Mod3_Response,Substantial)</f>
        <v>0</v>
      </c>
      <c r="D7" s="24">
        <f>COUNTIF(Mod3_Response,Full)</f>
        <v>0</v>
      </c>
      <c r="E7" s="24">
        <f>COUNTIF(Mod3_Response,Excelled)</f>
        <v>0</v>
      </c>
      <c r="F7" s="24">
        <f>COUNTIF(Mod3_Response,Response_Not_applicable)</f>
        <v>0</v>
      </c>
      <c r="G7" s="67">
        <f t="shared" si="5"/>
        <v>1</v>
      </c>
      <c r="H7" s="67">
        <f t="shared" si="6"/>
        <v>0</v>
      </c>
      <c r="I7" s="136" t="str">
        <f t="shared" si="0"/>
        <v/>
      </c>
      <c r="J7" s="38" t="str">
        <f>IF(Mod3_Selected=Maturity_drop,"Go to Module 3",Mod3_Selected)</f>
        <v>Go to Module 3</v>
      </c>
      <c r="O7" s="137">
        <v>3</v>
      </c>
      <c r="P7" s="138" t="str">
        <f t="shared" si="1"/>
        <v/>
      </c>
      <c r="Q7" s="138" t="str">
        <f t="shared" si="2"/>
        <v/>
      </c>
      <c r="R7" s="138" t="str">
        <f t="shared" si="3"/>
        <v/>
      </c>
      <c r="S7" s="138" t="str">
        <f t="shared" si="4"/>
        <v/>
      </c>
    </row>
    <row r="8" spans="1:19" s="68" customFormat="1" ht="18.75" customHeight="1" x14ac:dyDescent="0.25">
      <c r="A8" s="66" t="s">
        <v>2</v>
      </c>
      <c r="B8" s="24">
        <f>COUNTIF(Mod4_Response,Partial)</f>
        <v>0</v>
      </c>
      <c r="C8" s="24">
        <f>COUNTIF(Mod4_Response,Substantial)</f>
        <v>0</v>
      </c>
      <c r="D8" s="24">
        <f>COUNTIF(Mod4_Response,Full)</f>
        <v>0</v>
      </c>
      <c r="E8" s="24">
        <f>COUNTIF(Mod4_Response,Excelled)</f>
        <v>0</v>
      </c>
      <c r="F8" s="24">
        <f>COUNTIF(Mod4_Response,Response_Not_applicable)</f>
        <v>0</v>
      </c>
      <c r="G8" s="67">
        <f t="shared" si="5"/>
        <v>1</v>
      </c>
      <c r="H8" s="67">
        <f t="shared" si="6"/>
        <v>0</v>
      </c>
      <c r="I8" s="136" t="str">
        <f t="shared" si="0"/>
        <v/>
      </c>
      <c r="J8" s="38" t="str">
        <f>IF(Mod4_Selected=Maturity_drop,"Go to Module 4",Mod4_Selected)</f>
        <v>Go to Module 4</v>
      </c>
      <c r="O8" s="137">
        <v>4</v>
      </c>
      <c r="P8" s="138" t="str">
        <f t="shared" si="1"/>
        <v/>
      </c>
      <c r="Q8" s="138" t="str">
        <f t="shared" si="2"/>
        <v/>
      </c>
      <c r="R8" s="138" t="str">
        <f t="shared" si="3"/>
        <v/>
      </c>
      <c r="S8" s="138" t="str">
        <f t="shared" si="4"/>
        <v/>
      </c>
    </row>
    <row r="9" spans="1:19" s="68" customFormat="1" ht="18.75" customHeight="1" x14ac:dyDescent="0.25">
      <c r="A9" s="66" t="s">
        <v>3</v>
      </c>
      <c r="B9" s="24">
        <f>COUNTIF(Mod5_Response,Partial)+COUNTIF(Mod5_Response,"No")</f>
        <v>0</v>
      </c>
      <c r="C9" s="24">
        <f>COUNTIF(Mod5_Response,Substantial)</f>
        <v>0</v>
      </c>
      <c r="D9" s="24">
        <f>COUNTIF(Mod5_Response,Full)+COUNTIF(Mod5_Response,"Yes")</f>
        <v>0</v>
      </c>
      <c r="E9" s="24">
        <f>COUNTIF(Mod5_Response,Excelled)</f>
        <v>0</v>
      </c>
      <c r="F9" s="24">
        <f>COUNTIF(Mod5_Response,Response_Not_applicable)</f>
        <v>0</v>
      </c>
      <c r="G9" s="67">
        <f t="shared" si="5"/>
        <v>1</v>
      </c>
      <c r="H9" s="67">
        <f t="shared" si="6"/>
        <v>0</v>
      </c>
      <c r="I9" s="136" t="str">
        <f t="shared" si="0"/>
        <v/>
      </c>
      <c r="J9" s="38" t="str">
        <f>IF(Mod5_Selected=Maturity_drop,"Go to Module 5",Mod5_Selected)</f>
        <v>Go to Module 5</v>
      </c>
      <c r="O9" s="137">
        <v>5</v>
      </c>
      <c r="P9" s="138" t="str">
        <f t="shared" si="1"/>
        <v/>
      </c>
      <c r="Q9" s="138" t="str">
        <f t="shared" si="2"/>
        <v/>
      </c>
      <c r="R9" s="138" t="str">
        <f t="shared" si="3"/>
        <v/>
      </c>
      <c r="S9" s="138" t="str">
        <f t="shared" si="4"/>
        <v/>
      </c>
    </row>
    <row r="10" spans="1:19" s="68" customFormat="1" ht="18.75" customHeight="1" x14ac:dyDescent="0.25">
      <c r="A10" s="66" t="s">
        <v>4</v>
      </c>
      <c r="B10" s="24">
        <f>COUNTIF(Mod6_Response,Partial)</f>
        <v>0</v>
      </c>
      <c r="C10" s="24">
        <f>COUNTIF(Mod6_Response,Substantial)</f>
        <v>0</v>
      </c>
      <c r="D10" s="24">
        <f>COUNTIF(Mod6_Response,Full)</f>
        <v>0</v>
      </c>
      <c r="E10" s="24">
        <f>COUNTIF(Mod6_Response,Excelled)</f>
        <v>0</v>
      </c>
      <c r="F10" s="24">
        <f>COUNTIF(Mod6_Response,Response_Not_applicable)</f>
        <v>0</v>
      </c>
      <c r="G10" s="67">
        <f t="shared" si="5"/>
        <v>1</v>
      </c>
      <c r="H10" s="67">
        <f t="shared" si="6"/>
        <v>0</v>
      </c>
      <c r="I10" s="136" t="str">
        <f t="shared" si="0"/>
        <v/>
      </c>
      <c r="J10" s="38" t="str">
        <f>IF(Mod6_Selected=Maturity_drop,"Go to Module 6",Mod6_Selected)</f>
        <v>Go to Module 6</v>
      </c>
      <c r="O10" s="137">
        <v>6</v>
      </c>
      <c r="P10" s="138" t="str">
        <f t="shared" si="1"/>
        <v/>
      </c>
      <c r="Q10" s="138" t="str">
        <f t="shared" si="2"/>
        <v/>
      </c>
      <c r="R10" s="138" t="str">
        <f t="shared" si="3"/>
        <v/>
      </c>
      <c r="S10" s="138" t="str">
        <f t="shared" si="4"/>
        <v/>
      </c>
    </row>
    <row r="11" spans="1:19" s="68" customFormat="1" ht="18.75" customHeight="1" x14ac:dyDescent="0.25">
      <c r="A11" s="66" t="s">
        <v>5</v>
      </c>
      <c r="B11" s="24">
        <f>COUNTIF(Mod7_Response,Partial)</f>
        <v>0</v>
      </c>
      <c r="C11" s="24">
        <f>COUNTIF(Mod7_Response,Substantial)</f>
        <v>0</v>
      </c>
      <c r="D11" s="24">
        <f>COUNTIF(Mod7_Response,Full)</f>
        <v>0</v>
      </c>
      <c r="E11" s="24">
        <f>COUNTIF(Mod7_Response,Excelled)</f>
        <v>0</v>
      </c>
      <c r="F11" s="24">
        <f>COUNTIF(Mod7_Response,Response_Not_applicable)</f>
        <v>0</v>
      </c>
      <c r="G11" s="67">
        <f t="shared" si="5"/>
        <v>1</v>
      </c>
      <c r="H11" s="67">
        <f t="shared" si="6"/>
        <v>0</v>
      </c>
      <c r="I11" s="136" t="str">
        <f>IF('M7'!E4="Not applicable",Response_Not_applicable,IF(H11=0,"",IF(H11&lt;AdHocTopValue,Ad_Hoc,IF(H11&lt;DevelopingTopValue,Developing,IF(H11&lt;ManagingTopValue,Managing,IF(H11=EmbeddedValue,Embedded,"Check data entry"))))))</f>
        <v/>
      </c>
      <c r="J11" s="38" t="str">
        <f>IF('M7'!E4="Not applicable",Response_Not_applicable,IF(Mod7_Selected=Maturity_drop,"Go to Module 7",Mod7_Selected))</f>
        <v>Go to Module 7</v>
      </c>
      <c r="O11" s="137">
        <v>7</v>
      </c>
      <c r="P11" s="138" t="str">
        <f t="shared" si="1"/>
        <v/>
      </c>
      <c r="Q11" s="138" t="str">
        <f t="shared" si="2"/>
        <v/>
      </c>
      <c r="R11" s="138" t="str">
        <f t="shared" si="3"/>
        <v/>
      </c>
      <c r="S11" s="138" t="str">
        <f t="shared" si="4"/>
        <v/>
      </c>
    </row>
    <row r="12" spans="1:19" s="68" customFormat="1" ht="18.75" customHeight="1" x14ac:dyDescent="0.25">
      <c r="A12" s="66" t="s">
        <v>6</v>
      </c>
      <c r="B12" s="24">
        <f>COUNTIF(Mod8_Response,Partial)</f>
        <v>0</v>
      </c>
      <c r="C12" s="24">
        <f>COUNTIF(Mod8_Response,Substantial)</f>
        <v>0</v>
      </c>
      <c r="D12" s="24">
        <f>COUNTIF(Mod8_Response,Full)</f>
        <v>0</v>
      </c>
      <c r="E12" s="24">
        <f>COUNTIF(Mod8_Response,Excelled)</f>
        <v>0</v>
      </c>
      <c r="F12" s="24">
        <f>COUNTIF(Mod8_Response,Response_Not_applicable)</f>
        <v>0</v>
      </c>
      <c r="G12" s="67">
        <f t="shared" si="5"/>
        <v>1</v>
      </c>
      <c r="H12" s="67">
        <f t="shared" si="6"/>
        <v>0</v>
      </c>
      <c r="I12" s="136" t="str">
        <f t="shared" ref="I12:I20" si="7">IF(H12=0,"",IF(H12&lt;AdHocTopValue,Ad_Hoc,IF(H12&lt;DevelopingTopValue,Developing,IF(H12&lt;ManagingTopValue,Managing,IF(H12=EmbeddedValue,Embedded,"Check data entry")))))</f>
        <v/>
      </c>
      <c r="J12" s="38" t="str">
        <f>IF(Mod8_Selected=Maturity_drop,"Go to Module 8",Mod8_Selected)</f>
        <v>Go to Module 8</v>
      </c>
      <c r="O12" s="137">
        <v>8</v>
      </c>
      <c r="P12" s="138" t="str">
        <f t="shared" si="1"/>
        <v/>
      </c>
      <c r="Q12" s="138" t="str">
        <f t="shared" si="2"/>
        <v/>
      </c>
      <c r="R12" s="138" t="str">
        <f t="shared" si="3"/>
        <v/>
      </c>
      <c r="S12" s="138" t="str">
        <f t="shared" si="4"/>
        <v/>
      </c>
    </row>
    <row r="13" spans="1:19" s="68" customFormat="1" ht="18.75" customHeight="1" x14ac:dyDescent="0.25">
      <c r="A13" s="66" t="s">
        <v>7</v>
      </c>
      <c r="B13" s="24">
        <f>COUNTIF(Mod9_Response,Partial)</f>
        <v>0</v>
      </c>
      <c r="C13" s="24">
        <f>COUNTIF(Mod9_Response,Substantial)</f>
        <v>0</v>
      </c>
      <c r="D13" s="24">
        <f>COUNTIF(Mod9_Response,Full)</f>
        <v>0</v>
      </c>
      <c r="E13" s="24">
        <f>COUNTIF(Mod9_Response,Excelled)</f>
        <v>0</v>
      </c>
      <c r="F13" s="24">
        <f>COUNTIF(Mod9_Response,Response_Not_applicable)</f>
        <v>0</v>
      </c>
      <c r="G13" s="67">
        <f t="shared" si="5"/>
        <v>1</v>
      </c>
      <c r="H13" s="67">
        <f t="shared" si="6"/>
        <v>0</v>
      </c>
      <c r="I13" s="136" t="str">
        <f t="shared" si="7"/>
        <v/>
      </c>
      <c r="J13" s="38" t="str">
        <f>IF(Mod9_Selected=Maturity_drop,"Go to Module 9",Mod9_Selected)</f>
        <v>Go to Module 9</v>
      </c>
      <c r="O13" s="137">
        <v>9</v>
      </c>
      <c r="P13" s="138" t="str">
        <f t="shared" si="1"/>
        <v/>
      </c>
      <c r="Q13" s="138" t="str">
        <f t="shared" si="2"/>
        <v/>
      </c>
      <c r="R13" s="138" t="str">
        <f t="shared" si="3"/>
        <v/>
      </c>
      <c r="S13" s="138" t="str">
        <f t="shared" si="4"/>
        <v/>
      </c>
    </row>
    <row r="14" spans="1:19" s="68" customFormat="1" ht="18.75" customHeight="1" x14ac:dyDescent="0.25">
      <c r="A14" s="66" t="s">
        <v>8</v>
      </c>
      <c r="B14" s="24">
        <f>COUNTIF(Mod10_Response,Partial)-COUNTIF(Mod10_Excl,Partial)</f>
        <v>0</v>
      </c>
      <c r="C14" s="24">
        <f>COUNTIF(Mod10_Response,Substantial)-COUNTIF(Mod10_Excl,Substantial)</f>
        <v>0</v>
      </c>
      <c r="D14" s="24">
        <f>COUNTIF(Mod10_Response,Full)-COUNTIF(Mod10_Excl,Full)</f>
        <v>0</v>
      </c>
      <c r="E14" s="24">
        <f>COUNTIF(Mod10_Response,Excelled)-COUNTIF(Mod10_Excl,Excelled)</f>
        <v>0</v>
      </c>
      <c r="F14" s="24">
        <f>COUNTIF(Mod10_Response,Response_Not_applicable)</f>
        <v>0</v>
      </c>
      <c r="G14" s="67">
        <f t="shared" si="5"/>
        <v>1</v>
      </c>
      <c r="H14" s="67">
        <f t="shared" si="6"/>
        <v>0</v>
      </c>
      <c r="I14" s="136" t="str">
        <f t="shared" si="7"/>
        <v/>
      </c>
      <c r="J14" s="38" t="str">
        <f>IF(Mod10_Selected=Maturity_drop,"Go to Module 10",Mod10_Selected)</f>
        <v>Go to Module 10</v>
      </c>
      <c r="O14" s="137">
        <v>10</v>
      </c>
      <c r="P14" s="138" t="str">
        <f t="shared" si="1"/>
        <v/>
      </c>
      <c r="Q14" s="138" t="str">
        <f t="shared" si="2"/>
        <v/>
      </c>
      <c r="R14" s="138" t="str">
        <f t="shared" si="3"/>
        <v/>
      </c>
      <c r="S14" s="138" t="str">
        <f t="shared" si="4"/>
        <v/>
      </c>
    </row>
    <row r="15" spans="1:19" s="68" customFormat="1" ht="18.75" customHeight="1" x14ac:dyDescent="0.25">
      <c r="A15" s="66" t="s">
        <v>9</v>
      </c>
      <c r="B15" s="24">
        <f>COUNTIF(Mod11_Response,Partial)</f>
        <v>0</v>
      </c>
      <c r="C15" s="24">
        <f>COUNTIF(Mod11_Response,Substantial)</f>
        <v>0</v>
      </c>
      <c r="D15" s="24">
        <f>COUNTIF(Mod11_Response,Full)</f>
        <v>0</v>
      </c>
      <c r="E15" s="24">
        <f>COUNTIF(Mod11_Response,Excelled)</f>
        <v>0</v>
      </c>
      <c r="F15" s="24">
        <f>COUNTIF(Mod11_Response,Response_Not_applicable)</f>
        <v>0</v>
      </c>
      <c r="G15" s="67">
        <f t="shared" si="5"/>
        <v>1</v>
      </c>
      <c r="H15" s="67">
        <f t="shared" si="6"/>
        <v>0</v>
      </c>
      <c r="I15" s="136" t="str">
        <f t="shared" si="7"/>
        <v/>
      </c>
      <c r="J15" s="38" t="str">
        <f>IF(Mod11_Selected=Maturity_drop,"Go to Module 11",Mod11_Selected)</f>
        <v>Go to Module 11</v>
      </c>
      <c r="O15" s="137">
        <v>11</v>
      </c>
      <c r="P15" s="138" t="str">
        <f t="shared" si="1"/>
        <v/>
      </c>
      <c r="Q15" s="138" t="str">
        <f t="shared" si="2"/>
        <v/>
      </c>
      <c r="R15" s="138" t="str">
        <f t="shared" si="3"/>
        <v/>
      </c>
      <c r="S15" s="138" t="str">
        <f t="shared" si="4"/>
        <v/>
      </c>
    </row>
    <row r="16" spans="1:19" s="68" customFormat="1" ht="18.75" customHeight="1" x14ac:dyDescent="0.25">
      <c r="A16" s="66" t="s">
        <v>10</v>
      </c>
      <c r="B16" s="24">
        <f>COUNTIF(Mod12_Response,Partial)</f>
        <v>0</v>
      </c>
      <c r="C16" s="24">
        <f>COUNTIF(Mod12_Response,Substantial)</f>
        <v>0</v>
      </c>
      <c r="D16" s="24">
        <f>COUNTIF(Mod12_Response,Full)</f>
        <v>0</v>
      </c>
      <c r="E16" s="24">
        <f>COUNTIF(Mod12_Response,Excelled)</f>
        <v>0</v>
      </c>
      <c r="F16" s="24">
        <f>COUNTIF(Mod12_Response,Response_Not_applicable)</f>
        <v>0</v>
      </c>
      <c r="G16" s="67">
        <f t="shared" si="5"/>
        <v>1</v>
      </c>
      <c r="H16" s="67">
        <f t="shared" si="6"/>
        <v>0</v>
      </c>
      <c r="I16" s="136" t="str">
        <f t="shared" si="7"/>
        <v/>
      </c>
      <c r="J16" s="38" t="str">
        <f>IF(Mod12_Selected=Maturity_drop,"Go to Module 12",Mod12_Selected)</f>
        <v>Go to Module 12</v>
      </c>
      <c r="O16" s="137">
        <v>12</v>
      </c>
      <c r="P16" s="138" t="str">
        <f t="shared" si="1"/>
        <v/>
      </c>
      <c r="Q16" s="138" t="str">
        <f t="shared" si="2"/>
        <v/>
      </c>
      <c r="R16" s="138" t="str">
        <f t="shared" si="3"/>
        <v/>
      </c>
      <c r="S16" s="138" t="str">
        <f t="shared" si="4"/>
        <v/>
      </c>
    </row>
    <row r="17" spans="1:19" s="68" customFormat="1" ht="18.75" customHeight="1" x14ac:dyDescent="0.25">
      <c r="A17" s="66" t="s">
        <v>11</v>
      </c>
      <c r="B17" s="24">
        <f>COUNTIF(Mod13_Response,Partial)</f>
        <v>0</v>
      </c>
      <c r="C17" s="24">
        <f>COUNTIF(Mod13_Response,Substantial)</f>
        <v>0</v>
      </c>
      <c r="D17" s="24">
        <f>COUNTIF(Mod13_Response,Full)</f>
        <v>0</v>
      </c>
      <c r="E17" s="24">
        <f>COUNTIF(Mod13_Response,Excelled)</f>
        <v>0</v>
      </c>
      <c r="F17" s="24">
        <f>COUNTIF(Mod13_Response,Response_Not_applicable)</f>
        <v>0</v>
      </c>
      <c r="G17" s="67">
        <f t="shared" si="5"/>
        <v>1</v>
      </c>
      <c r="H17" s="67">
        <f t="shared" si="6"/>
        <v>0</v>
      </c>
      <c r="I17" s="136" t="str">
        <f t="shared" si="7"/>
        <v/>
      </c>
      <c r="J17" s="38" t="str">
        <f>IF(Mod13_Selected=Maturity_drop,"Go to Module 13",Mod13_Selected)</f>
        <v>Go to Module 13</v>
      </c>
      <c r="O17" s="137">
        <v>13</v>
      </c>
      <c r="P17" s="138" t="str">
        <f t="shared" si="1"/>
        <v/>
      </c>
      <c r="Q17" s="138" t="str">
        <f t="shared" si="2"/>
        <v/>
      </c>
      <c r="R17" s="138" t="str">
        <f t="shared" si="3"/>
        <v/>
      </c>
      <c r="S17" s="138" t="str">
        <f t="shared" si="4"/>
        <v/>
      </c>
    </row>
    <row r="18" spans="1:19" s="68" customFormat="1" ht="18.75" customHeight="1" x14ac:dyDescent="0.25">
      <c r="A18" s="66" t="s">
        <v>12</v>
      </c>
      <c r="B18" s="24">
        <f>COUNTIF(Mod14_Response,Partial)</f>
        <v>0</v>
      </c>
      <c r="C18" s="24">
        <f>COUNTIF(Mod14_Response,Substantial)</f>
        <v>0</v>
      </c>
      <c r="D18" s="24">
        <f>COUNTIF(Mod14_Response,Full)</f>
        <v>0</v>
      </c>
      <c r="E18" s="24">
        <f>COUNTIF(Mod14_Response,Excelled)</f>
        <v>0</v>
      </c>
      <c r="F18" s="24">
        <f>COUNTIF(Mod14_Response,Response_Not_applicable)</f>
        <v>0</v>
      </c>
      <c r="G18" s="67">
        <f t="shared" si="5"/>
        <v>1</v>
      </c>
      <c r="H18" s="67">
        <f t="shared" si="6"/>
        <v>0</v>
      </c>
      <c r="I18" s="136" t="str">
        <f t="shared" si="7"/>
        <v/>
      </c>
      <c r="J18" s="38" t="str">
        <f>IF(Mod14_Selected=Maturity_drop,"Go to Module 14",Mod14_Selected)</f>
        <v>Go to Module 14</v>
      </c>
      <c r="O18" s="137">
        <v>14</v>
      </c>
      <c r="P18" s="138" t="str">
        <f t="shared" si="1"/>
        <v/>
      </c>
      <c r="Q18" s="138" t="str">
        <f t="shared" si="2"/>
        <v/>
      </c>
      <c r="R18" s="138" t="str">
        <f t="shared" si="3"/>
        <v/>
      </c>
      <c r="S18" s="138" t="str">
        <f t="shared" si="4"/>
        <v/>
      </c>
    </row>
    <row r="19" spans="1:19" s="68" customFormat="1" ht="18.75" customHeight="1" x14ac:dyDescent="0.25">
      <c r="A19" s="66" t="s">
        <v>13</v>
      </c>
      <c r="B19" s="24">
        <f>COUNTIF(Mod15_Response,Partial)</f>
        <v>0</v>
      </c>
      <c r="C19" s="24">
        <f>COUNTIF(Mod15_Response,Substantial)</f>
        <v>0</v>
      </c>
      <c r="D19" s="24">
        <f>COUNTIF(Mod15_Response,Full)</f>
        <v>0</v>
      </c>
      <c r="E19" s="24">
        <f>COUNTIF(Mod15_Response,Excelled)</f>
        <v>0</v>
      </c>
      <c r="F19" s="24">
        <f>COUNTIF(Mod15_Response,Response_Not_applicable)</f>
        <v>0</v>
      </c>
      <c r="G19" s="67">
        <f t="shared" si="5"/>
        <v>1</v>
      </c>
      <c r="H19" s="67">
        <f t="shared" si="6"/>
        <v>0</v>
      </c>
      <c r="I19" s="136" t="str">
        <f t="shared" si="7"/>
        <v/>
      </c>
      <c r="J19" s="38" t="str">
        <f>IF(Mod15_Selected=Maturity_drop,"Go to Module 15",Mod15_Selected)</f>
        <v>Go to Module 15</v>
      </c>
      <c r="O19" s="137">
        <v>15</v>
      </c>
      <c r="P19" s="138" t="str">
        <f t="shared" si="1"/>
        <v/>
      </c>
      <c r="Q19" s="138" t="str">
        <f t="shared" si="2"/>
        <v/>
      </c>
      <c r="R19" s="138" t="str">
        <f t="shared" si="3"/>
        <v/>
      </c>
      <c r="S19" s="138" t="str">
        <f t="shared" si="4"/>
        <v/>
      </c>
    </row>
    <row r="20" spans="1:19" s="68" customFormat="1" ht="18.75" customHeight="1" x14ac:dyDescent="0.25">
      <c r="A20" s="66" t="s">
        <v>14</v>
      </c>
      <c r="B20" s="24">
        <f>COUNTIF(Mod16_Response,Partial)</f>
        <v>0</v>
      </c>
      <c r="C20" s="24">
        <f>COUNTIF(Mod16_Response,Substantial)</f>
        <v>0</v>
      </c>
      <c r="D20" s="24">
        <f>COUNTIF(Mod16_Response,Full)</f>
        <v>0</v>
      </c>
      <c r="E20" s="24">
        <f>COUNTIF(Mod16_Response,Excelled)</f>
        <v>0</v>
      </c>
      <c r="F20" s="24">
        <f>COUNTIF(Mod16_Response,Response_Not_applicable)</f>
        <v>0</v>
      </c>
      <c r="G20" s="67">
        <f t="shared" si="5"/>
        <v>1</v>
      </c>
      <c r="H20" s="67">
        <f t="shared" si="6"/>
        <v>0</v>
      </c>
      <c r="I20" s="136" t="str">
        <f t="shared" si="7"/>
        <v/>
      </c>
      <c r="J20" s="38" t="str">
        <f>IF(Mod16_Selected=Maturity_drop,"Go to Module 16",Mod16_Selected)</f>
        <v>Go to Module 16</v>
      </c>
      <c r="O20" s="137">
        <v>16</v>
      </c>
      <c r="P20" s="138" t="str">
        <f t="shared" si="1"/>
        <v/>
      </c>
      <c r="Q20" s="138" t="str">
        <f t="shared" si="2"/>
        <v/>
      </c>
      <c r="R20" s="138" t="str">
        <f t="shared" si="3"/>
        <v/>
      </c>
      <c r="S20" s="138" t="str">
        <f t="shared" si="4"/>
        <v/>
      </c>
    </row>
    <row r="21" spans="1:19" x14ac:dyDescent="0.25">
      <c r="A21" s="69"/>
      <c r="B21" s="59"/>
      <c r="C21" s="59"/>
      <c r="D21" s="59"/>
      <c r="E21" s="59"/>
      <c r="F21" s="59"/>
      <c r="G21" s="59"/>
      <c r="H21" s="59"/>
      <c r="I21" s="59"/>
      <c r="J21" s="60"/>
    </row>
    <row r="22" spans="1:19" x14ac:dyDescent="0.25">
      <c r="A22" s="69"/>
      <c r="B22" s="59"/>
      <c r="C22" s="59"/>
      <c r="D22" s="59"/>
      <c r="E22" s="59"/>
      <c r="F22" s="59"/>
      <c r="G22" s="59"/>
      <c r="H22" s="59"/>
      <c r="I22" s="59"/>
      <c r="J22" s="60"/>
    </row>
    <row r="23" spans="1:19" x14ac:dyDescent="0.25">
      <c r="A23" s="69"/>
      <c r="B23" s="62" t="str">
        <f>Ad_Hoc</f>
        <v>Ad hoc</v>
      </c>
      <c r="C23" s="62" t="str">
        <f>Developing</f>
        <v>Developing</v>
      </c>
      <c r="D23" s="62" t="str">
        <f>Managing</f>
        <v>Managing</v>
      </c>
      <c r="E23" s="62" t="str">
        <f>Embedded</f>
        <v>Embedded</v>
      </c>
      <c r="F23" s="59"/>
      <c r="G23" s="59"/>
      <c r="H23" s="59"/>
      <c r="I23" s="59"/>
      <c r="J23" s="60"/>
    </row>
    <row r="24" spans="1:19" ht="21" x14ac:dyDescent="0.35">
      <c r="A24" s="72" t="s">
        <v>37</v>
      </c>
      <c r="B24" s="70">
        <f>COUNTIF($J5:$J20,B$23)</f>
        <v>0</v>
      </c>
      <c r="C24" s="70">
        <f>COUNTIF($J5:$J20,C$23)</f>
        <v>0</v>
      </c>
      <c r="D24" s="70">
        <f>COUNTIF($J5:$J20,D$23)</f>
        <v>0</v>
      </c>
      <c r="E24" s="70">
        <f>COUNTIF($J5:$J20,E$23)</f>
        <v>0</v>
      </c>
      <c r="F24" s="71"/>
      <c r="G24" s="67">
        <f>IF(SUM(B24:E24)&gt;0,SUM(B24:E24),1)</f>
        <v>1</v>
      </c>
      <c r="H24" s="59">
        <f t="shared" ref="H24" si="8">(B24*1+C24*2+D24*3+E24*4)/G24</f>
        <v>0</v>
      </c>
      <c r="I24" s="70" t="str">
        <f>IF(H24=0,"",IF(H24&lt;AdHocTopValue,Ad_Hoc,IF(H24&lt;DevelopingTopValue,Developing,IF(H24&lt;ManagingTopValue,Managing,IF(H24=EmbeddedValue,Embedded,"Check data entry")))))</f>
        <v/>
      </c>
      <c r="J24" s="60"/>
    </row>
    <row r="25" spans="1:19" x14ac:dyDescent="0.25">
      <c r="A25" s="69"/>
      <c r="B25" s="62"/>
      <c r="C25" s="62"/>
      <c r="D25" s="62"/>
      <c r="E25" s="62"/>
      <c r="F25" s="59"/>
      <c r="G25" s="59"/>
      <c r="H25" s="59"/>
      <c r="I25" s="59"/>
      <c r="J25" s="60"/>
    </row>
    <row r="26" spans="1:19" ht="21" x14ac:dyDescent="0.35">
      <c r="A26" s="72" t="s">
        <v>21</v>
      </c>
      <c r="B26" s="70">
        <f>COUNTIF($J5:$J11,B$23)</f>
        <v>0</v>
      </c>
      <c r="C26" s="70">
        <f>COUNTIF($J5:$J11,C$23)</f>
        <v>0</v>
      </c>
      <c r="D26" s="70">
        <f>COUNTIF($J5:$J11,D$23)</f>
        <v>0</v>
      </c>
      <c r="E26" s="70">
        <f>COUNTIF($J5:$J11,E$23)</f>
        <v>0</v>
      </c>
      <c r="F26" s="71"/>
      <c r="G26" s="67">
        <f>IF(SUM(B26:E26)&gt;0,SUM(B26:E26),1)</f>
        <v>1</v>
      </c>
      <c r="H26" s="59">
        <f t="shared" ref="H26:H29" si="9">(B26*1+C26*2+D26*3+E26*4)/G26</f>
        <v>0</v>
      </c>
      <c r="I26" s="70" t="str">
        <f>IF(H26=0,"",IF(H26&lt;AdHocTopValue,Ad_Hoc,IF(H26&lt;DevelopingTopValue,Developing,IF(H26&lt;ManagingTopValue,Managing,IF(H26=EmbeddedValue,Embedded,"Check data entry")))))</f>
        <v/>
      </c>
      <c r="J26" s="60"/>
    </row>
    <row r="27" spans="1:19" ht="21" x14ac:dyDescent="0.35">
      <c r="A27" s="72" t="s">
        <v>22</v>
      </c>
      <c r="B27" s="70">
        <f>COUNTIF($J12:$J15,B$23)</f>
        <v>0</v>
      </c>
      <c r="C27" s="70">
        <f>COUNTIF($J12:$J15,C$23)</f>
        <v>0</v>
      </c>
      <c r="D27" s="70">
        <f>COUNTIF($J12:$J15,D$23)</f>
        <v>0</v>
      </c>
      <c r="E27" s="70">
        <f>COUNTIF($J12:$J15,E$23)</f>
        <v>0</v>
      </c>
      <c r="F27" s="59"/>
      <c r="G27" s="67">
        <f t="shared" ref="G27:G29" si="10">IF(SUM(B27:E27)&gt;0,SUM(B27:E27),1)</f>
        <v>1</v>
      </c>
      <c r="H27" s="59">
        <f t="shared" si="9"/>
        <v>0</v>
      </c>
      <c r="I27" s="70" t="str">
        <f>IF(H27=0,"",IF(H27&lt;AdHocTopValue,Ad_Hoc,IF(H27&lt;DevelopingTopValue,Developing,IF(H27&lt;ManagingTopValue,Managing,IF(H27=EmbeddedValue,Embedded,"Check data entry")))))</f>
        <v/>
      </c>
      <c r="J27" s="60"/>
    </row>
    <row r="28" spans="1:19" ht="21" x14ac:dyDescent="0.35">
      <c r="A28" s="72" t="s">
        <v>29</v>
      </c>
      <c r="B28" s="70">
        <f>COUNTIF($J16:$J18,B$23)</f>
        <v>0</v>
      </c>
      <c r="C28" s="70">
        <f>COUNTIF($J16:$J18,C$23)</f>
        <v>0</v>
      </c>
      <c r="D28" s="70">
        <f>COUNTIF($J16:$J18,D$23)</f>
        <v>0</v>
      </c>
      <c r="E28" s="70">
        <f>COUNTIF($J16:$J18,E$23)</f>
        <v>0</v>
      </c>
      <c r="F28" s="59"/>
      <c r="G28" s="67">
        <f t="shared" si="10"/>
        <v>1</v>
      </c>
      <c r="H28" s="59">
        <f t="shared" si="9"/>
        <v>0</v>
      </c>
      <c r="I28" s="70" t="str">
        <f>IF(H28=0,"",IF(H28&lt;AdHocTopValue,Ad_Hoc,IF(H28&lt;DevelopingTopValue,Developing,IF(H28&lt;ManagingTopValue,Managing,IF(H28=EmbeddedValue,Embedded,"Check data entry")))))</f>
        <v/>
      </c>
      <c r="J28" s="60"/>
    </row>
    <row r="29" spans="1:19" ht="21" x14ac:dyDescent="0.35">
      <c r="A29" s="72" t="s">
        <v>30</v>
      </c>
      <c r="B29" s="70">
        <f>COUNTIF($J19:$J20,B$23)</f>
        <v>0</v>
      </c>
      <c r="C29" s="70">
        <f>COUNTIF($J19:$J20,C$23)</f>
        <v>0</v>
      </c>
      <c r="D29" s="70">
        <f>COUNTIF($J19:$J20,D$23)</f>
        <v>0</v>
      </c>
      <c r="E29" s="70">
        <f>COUNTIF($J19:$J20,E$23)</f>
        <v>0</v>
      </c>
      <c r="F29" s="59"/>
      <c r="G29" s="67">
        <f t="shared" si="10"/>
        <v>1</v>
      </c>
      <c r="H29" s="59">
        <f t="shared" si="9"/>
        <v>0</v>
      </c>
      <c r="I29" s="70" t="str">
        <f>IF(H29=0,"",IF(H29&lt;AdHocTopValue,Ad_Hoc,IF(H29&lt;DevelopingTopValue,Developing,IF(H29&lt;ManagingTopValue,Managing,IF(H29=EmbeddedValue,Embedded,"Check data entry")))))</f>
        <v/>
      </c>
      <c r="J29" s="60"/>
    </row>
    <row r="30" spans="1:19" ht="15.75" thickBot="1" x14ac:dyDescent="0.3">
      <c r="A30" s="73"/>
      <c r="B30" s="52"/>
      <c r="C30" s="52"/>
      <c r="D30" s="52"/>
      <c r="E30" s="52"/>
      <c r="F30" s="52"/>
      <c r="G30" s="52"/>
      <c r="H30" s="52"/>
      <c r="I30" s="52"/>
      <c r="J30" s="74"/>
    </row>
    <row r="31" spans="1:19" ht="21.75" customHeight="1" x14ac:dyDescent="0.3">
      <c r="A31" s="177" t="str">
        <f>classification</f>
        <v>Select classification</v>
      </c>
      <c r="B31" s="177"/>
      <c r="C31" s="177"/>
      <c r="D31" s="177"/>
      <c r="E31" s="177"/>
      <c r="F31" s="177"/>
      <c r="G31" s="177"/>
      <c r="H31" s="177"/>
      <c r="I31" s="177"/>
      <c r="J31" s="177"/>
    </row>
  </sheetData>
  <mergeCells count="2">
    <mergeCell ref="A1:J1"/>
    <mergeCell ref="A31:J31"/>
  </mergeCells>
  <conditionalFormatting sqref="J5:J10">
    <cfRule type="cellIs" dxfId="98" priority="3" operator="equal">
      <formula>0</formula>
    </cfRule>
  </conditionalFormatting>
  <conditionalFormatting sqref="J12:J20">
    <cfRule type="cellIs" dxfId="97" priority="1" operator="equal">
      <formula>0</formula>
    </cfRule>
  </conditionalFormatting>
  <printOptions horizontalCentered="1" verticalCentered="1"/>
  <pageMargins left="0.19685039370078741" right="0.19685039370078741" top="0.19685039370078741" bottom="0.19685039370078741" header="0.31496062992125984" footer="0.31496062992125984"/>
  <pageSetup paperSize="9" scale="94" orientation="landscape" r:id="rId1"/>
  <ignoredErrors>
    <ignoredError sqref="I1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2"/>
  <sheetViews>
    <sheetView showRowColHeaders="0" zoomScaleNormal="100" zoomScaleSheetLayoutView="100" workbookViewId="0"/>
  </sheetViews>
  <sheetFormatPr defaultRowHeight="15" x14ac:dyDescent="0.25"/>
  <cols>
    <col min="1" max="1" width="2.140625" style="1" customWidth="1"/>
    <col min="2" max="2" width="3.28515625" customWidth="1"/>
    <col min="3" max="3" width="42.85546875" customWidth="1"/>
    <col min="4" max="4" width="11.85546875" customWidth="1"/>
    <col min="5" max="5" width="38" customWidth="1"/>
    <col min="6" max="6" width="2.140625" style="1" customWidth="1"/>
    <col min="7" max="51" width="9.140625" style="15"/>
  </cols>
  <sheetData>
    <row r="1" spans="1:13" ht="19.5" customHeight="1" x14ac:dyDescent="0.3">
      <c r="A1" s="14">
        <v>1</v>
      </c>
      <c r="B1" s="150" t="str">
        <f>classification</f>
        <v>Select classification</v>
      </c>
      <c r="C1" s="150"/>
      <c r="D1" s="150"/>
      <c r="E1" s="150"/>
    </row>
    <row r="2" spans="1:13" ht="21" x14ac:dyDescent="0.35">
      <c r="B2" s="7" t="s">
        <v>15</v>
      </c>
      <c r="C2" s="1"/>
      <c r="D2" s="1"/>
      <c r="E2" s="1"/>
    </row>
    <row r="3" spans="1:13" ht="15.75" x14ac:dyDescent="0.25">
      <c r="B3" s="8" t="s">
        <v>46</v>
      </c>
      <c r="C3" s="1"/>
      <c r="D3" s="1"/>
      <c r="E3" s="1"/>
    </row>
    <row r="4" spans="1:13" x14ac:dyDescent="0.25">
      <c r="B4" s="1"/>
      <c r="C4" s="1"/>
      <c r="D4" s="19" t="s">
        <v>44</v>
      </c>
      <c r="E4" s="1"/>
    </row>
    <row r="5" spans="1:13" ht="16.5" thickBot="1" x14ac:dyDescent="0.3">
      <c r="B5" s="1"/>
      <c r="C5" s="9" t="s">
        <v>43</v>
      </c>
      <c r="D5" s="18" t="s">
        <v>58</v>
      </c>
      <c r="E5" s="1"/>
    </row>
    <row r="6" spans="1:13" ht="60.75" thickBot="1" x14ac:dyDescent="0.3">
      <c r="B6" s="5">
        <v>1</v>
      </c>
      <c r="C6" s="6" t="s">
        <v>38</v>
      </c>
      <c r="D6" s="17"/>
      <c r="E6" s="77" t="str">
        <f>IF(D6=Partial,Partial_description,IF(D6=Substantial,Substantial_description,IF(D6=Full,Full_description,IF(D6=Excelled,Excelled_description,IF(D6=Response_Not_applicable,Response_Enter_rationale,IF(ISBLANK(D6),"-","-"))))))</f>
        <v>-</v>
      </c>
    </row>
    <row r="7" spans="1:13" ht="75.75" thickBot="1" x14ac:dyDescent="0.3">
      <c r="B7" s="5">
        <v>2</v>
      </c>
      <c r="C7" s="6" t="s">
        <v>39</v>
      </c>
      <c r="D7" s="17"/>
      <c r="E7" s="77" t="str">
        <f>IF(D7=Partial,Partial_description,IF(D7=Substantial,Substantial_description,IF(D7=Full,Full_description,IF(D7=Excelled,Excelled_description,IF(D7=Response_Not_applicable,Response_Enter_rationale,IF(ISBLANK(D7),"-","-"))))))</f>
        <v>-</v>
      </c>
    </row>
    <row r="8" spans="1:13" ht="45.75" thickBot="1" x14ac:dyDescent="0.3">
      <c r="B8" s="196">
        <v>3</v>
      </c>
      <c r="C8" s="6" t="s">
        <v>364</v>
      </c>
      <c r="D8" s="17"/>
      <c r="E8" s="114"/>
      <c r="G8" s="128"/>
    </row>
    <row r="9" spans="1:13" ht="75.75" thickBot="1" x14ac:dyDescent="0.3">
      <c r="B9" s="5">
        <v>4</v>
      </c>
      <c r="C9" s="6" t="s">
        <v>42</v>
      </c>
      <c r="D9" s="17"/>
      <c r="E9" s="77" t="str">
        <f>IF(D9=Partial,Partial_description,IF(D9=Substantial,Substantial_description,IF(D9=Full,Full_description,IF(D9=Excelled,Excelled_description,IF(D9=Response_Not_applicable,Response_Enter_rationale,IF(ISBLANK(D9),"-","-"))))))</f>
        <v>-</v>
      </c>
    </row>
    <row r="10" spans="1:13" ht="15.75" thickBot="1" x14ac:dyDescent="0.3">
      <c r="B10" s="26"/>
      <c r="C10" s="27"/>
      <c r="D10" s="119"/>
      <c r="E10" s="94"/>
    </row>
    <row r="11" spans="1:13" ht="16.5" thickBot="1" x14ac:dyDescent="0.3">
      <c r="B11" s="9" t="s">
        <v>366</v>
      </c>
      <c r="C11" s="27"/>
      <c r="D11" s="120"/>
      <c r="E11" s="94"/>
    </row>
    <row r="12" spans="1:13" ht="16.5" thickBot="1" x14ac:dyDescent="0.3">
      <c r="B12" s="9"/>
      <c r="C12" s="27"/>
      <c r="D12" s="121"/>
      <c r="E12" s="94"/>
    </row>
    <row r="13" spans="1:13" ht="15.75" thickBot="1" x14ac:dyDescent="0.3">
      <c r="B13" s="196">
        <v>5</v>
      </c>
      <c r="C13" s="6" t="s">
        <v>365</v>
      </c>
      <c r="D13" s="17"/>
      <c r="E13" s="114" t="str">
        <f>IF(D13="Yes","Please complete Q1.6 - 1.7",IF(D13="No","Go to Selected maturity level below",IF(ISBLANK(D13),"-")))</f>
        <v>-</v>
      </c>
      <c r="G13" s="20"/>
      <c r="H13" s="20"/>
      <c r="I13" s="20"/>
      <c r="J13" s="20"/>
      <c r="K13" s="20"/>
      <c r="L13" s="20"/>
      <c r="M13" s="20"/>
    </row>
    <row r="14" spans="1:13" ht="90.75" thickBot="1" x14ac:dyDescent="0.3">
      <c r="B14" s="5">
        <v>6</v>
      </c>
      <c r="C14" s="6" t="s">
        <v>40</v>
      </c>
      <c r="D14" s="17"/>
      <c r="E14" s="77" t="str">
        <f>IF(D14=Partial,Partial_description,IF(D14=Substantial,Substantial_description,IF(D14=Full,Full_description,IF(D14=Excelled,Excelled_description,IF(D14=Response_Not_applicable,Response_Enter_rationale,IF(ISBLANK(D14),"-","-"))))))</f>
        <v>-</v>
      </c>
      <c r="G14" s="115"/>
    </row>
    <row r="15" spans="1:13" ht="60.75" thickBot="1" x14ac:dyDescent="0.3">
      <c r="B15" s="5">
        <v>7</v>
      </c>
      <c r="C15" s="6" t="s">
        <v>41</v>
      </c>
      <c r="D15" s="17"/>
      <c r="E15" s="77" t="str">
        <f>IF(D15=Partial,Partial_description,IF(D15=Substantial,Substantial_description,IF(D15=Full,Full_description,IF(D15=Excelled,Excelled_description,IF(D15=Response_Not_applicable,Response_Enter_rationale,IF(ISBLANK(D15),"-","-"))))))</f>
        <v>-</v>
      </c>
      <c r="G15" s="115"/>
    </row>
    <row r="16" spans="1:13" ht="16.5" thickBot="1" x14ac:dyDescent="0.3">
      <c r="B16" s="9"/>
      <c r="C16" s="27"/>
      <c r="D16" s="119"/>
      <c r="E16" s="94"/>
    </row>
    <row r="17" spans="2:5" x14ac:dyDescent="0.25">
      <c r="B17" s="26"/>
      <c r="C17" s="27"/>
      <c r="D17" s="122"/>
      <c r="E17" s="94"/>
    </row>
    <row r="18" spans="2:5" x14ac:dyDescent="0.25">
      <c r="B18" s="12" t="s">
        <v>45</v>
      </c>
      <c r="D18" s="10"/>
      <c r="E18" s="1"/>
    </row>
    <row r="19" spans="2:5" ht="66" customHeight="1" thickBot="1" x14ac:dyDescent="0.3">
      <c r="B19" s="1"/>
      <c r="C19" s="182" t="s">
        <v>374</v>
      </c>
      <c r="D19" s="182"/>
      <c r="E19" s="182"/>
    </row>
    <row r="20" spans="2:5" ht="130.5" customHeight="1" thickBot="1" x14ac:dyDescent="0.3">
      <c r="B20" s="183" t="s">
        <v>383</v>
      </c>
      <c r="C20" s="184"/>
      <c r="D20" s="184"/>
      <c r="E20" s="185"/>
    </row>
    <row r="21" spans="2:5" x14ac:dyDescent="0.25">
      <c r="B21" s="1"/>
      <c r="C21" s="1"/>
      <c r="D21" s="1"/>
      <c r="E21" s="1"/>
    </row>
    <row r="22" spans="2:5" ht="21" x14ac:dyDescent="0.35">
      <c r="B22" s="7" t="s">
        <v>15</v>
      </c>
      <c r="C22" s="1"/>
      <c r="D22" s="1"/>
      <c r="E22" s="1"/>
    </row>
    <row r="23" spans="2:5" ht="15.75" x14ac:dyDescent="0.25">
      <c r="B23" s="8" t="s">
        <v>52</v>
      </c>
      <c r="C23" s="1"/>
      <c r="D23" s="1"/>
      <c r="E23" s="1"/>
    </row>
    <row r="24" spans="2:5" x14ac:dyDescent="0.25">
      <c r="B24" s="1"/>
      <c r="C24" s="1"/>
      <c r="D24" s="1"/>
      <c r="E24" s="1"/>
    </row>
    <row r="25" spans="2:5" x14ac:dyDescent="0.25">
      <c r="B25" s="1"/>
      <c r="C25" s="1"/>
      <c r="D25" s="1"/>
      <c r="E25" s="1"/>
    </row>
    <row r="26" spans="2:5" x14ac:dyDescent="0.25">
      <c r="B26" s="1"/>
      <c r="C26" s="1"/>
      <c r="D26" s="1"/>
      <c r="E26" s="1"/>
    </row>
    <row r="27" spans="2:5" x14ac:dyDescent="0.25">
      <c r="B27" s="1"/>
      <c r="C27" s="1"/>
      <c r="D27" s="1"/>
      <c r="E27" s="1"/>
    </row>
    <row r="28" spans="2:5" x14ac:dyDescent="0.25">
      <c r="B28" s="1"/>
      <c r="C28" s="1"/>
      <c r="D28" s="1"/>
      <c r="E28" s="1"/>
    </row>
    <row r="29" spans="2:5" x14ac:dyDescent="0.25">
      <c r="B29" s="1"/>
      <c r="C29" s="1"/>
      <c r="D29" s="1"/>
      <c r="E29" s="1"/>
    </row>
    <row r="30" spans="2:5" x14ac:dyDescent="0.25">
      <c r="B30" s="1"/>
      <c r="C30" s="1"/>
      <c r="D30" s="1"/>
      <c r="E30" s="1"/>
    </row>
    <row r="31" spans="2:5" x14ac:dyDescent="0.25">
      <c r="B31" s="1"/>
      <c r="C31" s="1"/>
      <c r="D31" s="1"/>
      <c r="E31" s="1"/>
    </row>
    <row r="32" spans="2:5" x14ac:dyDescent="0.25">
      <c r="B32" s="1"/>
      <c r="C32" s="1"/>
      <c r="D32" s="1"/>
      <c r="E32" s="1"/>
    </row>
    <row r="33" spans="2:5" x14ac:dyDescent="0.25">
      <c r="B33" s="1"/>
      <c r="C33" s="1"/>
      <c r="D33" s="1"/>
      <c r="E33" s="1"/>
    </row>
    <row r="34" spans="2:5" ht="15.75" thickBot="1" x14ac:dyDescent="0.3">
      <c r="B34" s="1"/>
      <c r="C34" s="1"/>
      <c r="D34" s="1"/>
      <c r="E34" s="1"/>
    </row>
    <row r="35" spans="2:5" ht="15.75" thickBot="1" x14ac:dyDescent="0.3">
      <c r="B35" s="16" t="s">
        <v>53</v>
      </c>
      <c r="C35" s="1"/>
      <c r="D35" s="1"/>
      <c r="E35" s="83" t="str">
        <f>'Maturity calculator'!I5</f>
        <v/>
      </c>
    </row>
    <row r="36" spans="2:5" ht="15.75" thickBot="1" x14ac:dyDescent="0.3">
      <c r="B36" s="16" t="s">
        <v>54</v>
      </c>
      <c r="C36" s="1"/>
      <c r="D36" s="1"/>
      <c r="E36" s="84" t="s">
        <v>233</v>
      </c>
    </row>
    <row r="37" spans="2:5" x14ac:dyDescent="0.25">
      <c r="B37" s="16"/>
      <c r="C37" s="1"/>
      <c r="D37" s="1"/>
      <c r="E37" s="1"/>
    </row>
    <row r="38" spans="2:5" x14ac:dyDescent="0.25">
      <c r="B38" s="13" t="s">
        <v>55</v>
      </c>
      <c r="C38" s="1"/>
      <c r="D38" s="1"/>
      <c r="E38" s="1"/>
    </row>
    <row r="39" spans="2:5" ht="38.25" customHeight="1" x14ac:dyDescent="0.25">
      <c r="B39" s="1"/>
      <c r="C39" s="182" t="s">
        <v>59</v>
      </c>
      <c r="D39" s="182"/>
      <c r="E39" s="182"/>
    </row>
    <row r="40" spans="2:5" ht="51" customHeight="1" x14ac:dyDescent="0.25">
      <c r="B40" s="1"/>
      <c r="C40" s="182" t="s">
        <v>60</v>
      </c>
      <c r="D40" s="182"/>
      <c r="E40" s="182"/>
    </row>
    <row r="41" spans="2:5" ht="78" customHeight="1" x14ac:dyDescent="0.25">
      <c r="B41" s="1"/>
      <c r="C41" s="182" t="s">
        <v>61</v>
      </c>
      <c r="D41" s="182"/>
      <c r="E41" s="182"/>
    </row>
    <row r="42" spans="2:5" ht="90" customHeight="1" x14ac:dyDescent="0.25">
      <c r="B42" s="1"/>
      <c r="C42" s="182" t="s">
        <v>62</v>
      </c>
      <c r="D42" s="182"/>
      <c r="E42" s="182"/>
    </row>
    <row r="43" spans="2:5" x14ac:dyDescent="0.25">
      <c r="B43" s="13" t="s">
        <v>56</v>
      </c>
      <c r="C43" s="1"/>
      <c r="D43" s="1"/>
      <c r="E43" s="1"/>
    </row>
    <row r="44" spans="2:5" ht="68.25" customHeight="1" thickBot="1" x14ac:dyDescent="0.3">
      <c r="B44" s="1"/>
      <c r="C44" s="186" t="s">
        <v>63</v>
      </c>
      <c r="D44" s="186"/>
      <c r="E44" s="186"/>
    </row>
    <row r="45" spans="2:5" ht="128.25" customHeight="1" thickBot="1" x14ac:dyDescent="0.3">
      <c r="B45" s="178" t="s">
        <v>47</v>
      </c>
      <c r="C45" s="179"/>
      <c r="D45" s="179"/>
      <c r="E45" s="180"/>
    </row>
    <row r="46" spans="2:5" x14ac:dyDescent="0.25">
      <c r="B46" s="1"/>
      <c r="C46" s="1"/>
      <c r="D46" s="1"/>
      <c r="E46" s="1"/>
    </row>
    <row r="47" spans="2:5" x14ac:dyDescent="0.25">
      <c r="B47" s="13" t="s">
        <v>57</v>
      </c>
      <c r="D47" s="1"/>
      <c r="E47" s="1"/>
    </row>
    <row r="48" spans="2:5" ht="42.75" customHeight="1" thickBot="1" x14ac:dyDescent="0.3">
      <c r="B48" s="13"/>
      <c r="C48" s="181" t="s">
        <v>64</v>
      </c>
      <c r="D48" s="181"/>
      <c r="E48" s="181"/>
    </row>
    <row r="49" spans="1:51" ht="15.75" thickBot="1" x14ac:dyDescent="0.3">
      <c r="B49" s="123" t="s">
        <v>368</v>
      </c>
      <c r="C49" s="124"/>
      <c r="D49" s="124"/>
      <c r="E49" s="124"/>
    </row>
    <row r="50" spans="1:51" ht="148.5" customHeight="1" thickBot="1" x14ac:dyDescent="0.3">
      <c r="B50" s="178" t="s">
        <v>47</v>
      </c>
      <c r="C50" s="179"/>
      <c r="D50" s="179"/>
      <c r="E50" s="180"/>
    </row>
    <row r="51" spans="1:51" ht="15.75" thickBot="1" x14ac:dyDescent="0.3">
      <c r="B51" s="1"/>
      <c r="C51" s="1"/>
      <c r="D51" s="1"/>
      <c r="E51" s="1"/>
    </row>
    <row r="52" spans="1:51" ht="15.75" thickBot="1" x14ac:dyDescent="0.3">
      <c r="B52" s="123" t="s">
        <v>369</v>
      </c>
      <c r="C52" s="124"/>
      <c r="D52" s="124"/>
      <c r="E52" s="124"/>
    </row>
    <row r="53" spans="1:51" ht="148.5" customHeight="1" thickBot="1" x14ac:dyDescent="0.3">
      <c r="B53" s="178" t="s">
        <v>47</v>
      </c>
      <c r="C53" s="179"/>
      <c r="D53" s="179"/>
      <c r="E53" s="180"/>
    </row>
    <row r="54" spans="1:51" x14ac:dyDescent="0.25">
      <c r="B54" s="1"/>
      <c r="C54" s="1"/>
      <c r="D54" s="1"/>
      <c r="E54" s="1"/>
    </row>
    <row r="55" spans="1:51" ht="18.75" x14ac:dyDescent="0.3">
      <c r="A55" s="14">
        <v>1</v>
      </c>
      <c r="B55" s="150" t="str">
        <f>classification</f>
        <v>Select classification</v>
      </c>
      <c r="C55" s="150"/>
      <c r="D55" s="150"/>
      <c r="E55" s="150"/>
      <c r="AT55"/>
      <c r="AU55"/>
      <c r="AV55"/>
      <c r="AW55"/>
      <c r="AX55"/>
      <c r="AY55"/>
    </row>
    <row r="56" spans="1:51" x14ac:dyDescent="0.25">
      <c r="A56" s="15"/>
      <c r="B56" s="15"/>
      <c r="C56" s="15"/>
      <c r="D56" s="15"/>
      <c r="E56" s="15"/>
      <c r="F56" s="15"/>
      <c r="AT56"/>
      <c r="AU56"/>
      <c r="AV56"/>
      <c r="AW56"/>
      <c r="AX56"/>
      <c r="AY56"/>
    </row>
    <row r="57" spans="1:51" x14ac:dyDescent="0.25">
      <c r="A57" s="15"/>
      <c r="B57" s="15"/>
      <c r="C57" s="15"/>
      <c r="D57" s="15"/>
      <c r="E57" s="15"/>
      <c r="F57" s="15"/>
      <c r="AT57"/>
      <c r="AU57"/>
      <c r="AV57"/>
      <c r="AW57"/>
      <c r="AX57"/>
      <c r="AY57"/>
    </row>
    <row r="58" spans="1:51" x14ac:dyDescent="0.25">
      <c r="A58" s="15"/>
      <c r="B58" s="15"/>
      <c r="C58" s="15"/>
      <c r="D58" s="15"/>
      <c r="E58" s="15"/>
      <c r="F58" s="15"/>
      <c r="AT58"/>
      <c r="AU58"/>
      <c r="AV58"/>
      <c r="AW58"/>
      <c r="AX58"/>
      <c r="AY58"/>
    </row>
    <row r="59" spans="1:51" x14ac:dyDescent="0.25">
      <c r="A59" s="15"/>
      <c r="B59" s="15"/>
      <c r="C59" s="15"/>
      <c r="D59" s="15"/>
      <c r="E59" s="15"/>
      <c r="F59" s="15"/>
      <c r="AT59"/>
      <c r="AU59"/>
      <c r="AV59"/>
      <c r="AW59"/>
      <c r="AX59"/>
      <c r="AY59"/>
    </row>
    <row r="60" spans="1:51" x14ac:dyDescent="0.25">
      <c r="A60" s="15"/>
      <c r="B60" s="15"/>
      <c r="C60" s="15"/>
      <c r="D60" s="15"/>
      <c r="E60" s="15"/>
      <c r="F60" s="15"/>
      <c r="AT60"/>
      <c r="AU60"/>
      <c r="AV60"/>
      <c r="AW60"/>
      <c r="AX60"/>
      <c r="AY60"/>
    </row>
    <row r="61" spans="1:51" x14ac:dyDescent="0.25">
      <c r="A61" s="15"/>
      <c r="B61" s="15"/>
      <c r="C61" s="15"/>
      <c r="D61" s="15"/>
      <c r="E61" s="15"/>
      <c r="F61" s="15"/>
      <c r="AT61"/>
      <c r="AU61"/>
      <c r="AV61"/>
      <c r="AW61"/>
      <c r="AX61"/>
      <c r="AY61"/>
    </row>
    <row r="62" spans="1:51" x14ac:dyDescent="0.25">
      <c r="A62" s="15"/>
      <c r="B62" s="15"/>
      <c r="C62" s="15"/>
      <c r="D62" s="15"/>
      <c r="E62" s="15"/>
      <c r="F62" s="15"/>
      <c r="AT62"/>
      <c r="AU62"/>
      <c r="AV62"/>
      <c r="AW62"/>
      <c r="AX62"/>
      <c r="AY62"/>
    </row>
    <row r="63" spans="1:51" x14ac:dyDescent="0.25">
      <c r="A63" s="15"/>
      <c r="B63" s="15"/>
      <c r="C63" s="15"/>
      <c r="D63" s="15"/>
      <c r="E63" s="15"/>
      <c r="F63" s="15"/>
      <c r="AT63"/>
      <c r="AU63"/>
      <c r="AV63"/>
      <c r="AW63"/>
      <c r="AX63"/>
      <c r="AY63"/>
    </row>
    <row r="64" spans="1:51" x14ac:dyDescent="0.25">
      <c r="A64" s="15"/>
      <c r="B64" s="15"/>
      <c r="C64" s="15"/>
      <c r="D64" s="15"/>
      <c r="E64" s="15"/>
      <c r="F64" s="15"/>
      <c r="AT64"/>
      <c r="AU64"/>
      <c r="AV64"/>
      <c r="AW64"/>
      <c r="AX64"/>
      <c r="AY64"/>
    </row>
    <row r="65" spans="1:51" x14ac:dyDescent="0.25">
      <c r="A65" s="15"/>
      <c r="B65" s="15"/>
      <c r="C65" s="15"/>
      <c r="D65" s="15"/>
      <c r="E65" s="15"/>
      <c r="F65" s="15"/>
      <c r="AT65"/>
      <c r="AU65"/>
      <c r="AV65"/>
      <c r="AW65"/>
      <c r="AX65"/>
      <c r="AY65"/>
    </row>
    <row r="66" spans="1:51" x14ac:dyDescent="0.25">
      <c r="A66" s="15"/>
      <c r="B66" s="15"/>
      <c r="C66" s="15"/>
      <c r="D66" s="15"/>
      <c r="E66" s="15"/>
      <c r="F66" s="15"/>
      <c r="AT66"/>
      <c r="AU66"/>
      <c r="AV66"/>
      <c r="AW66"/>
      <c r="AX66"/>
      <c r="AY66"/>
    </row>
    <row r="67" spans="1:51" x14ac:dyDescent="0.25">
      <c r="A67" s="15"/>
      <c r="B67" s="15"/>
      <c r="C67" s="15"/>
      <c r="D67" s="15"/>
      <c r="E67" s="15"/>
      <c r="F67" s="15"/>
      <c r="AT67"/>
      <c r="AU67"/>
      <c r="AV67"/>
      <c r="AW67"/>
      <c r="AX67"/>
      <c r="AY67"/>
    </row>
    <row r="68" spans="1:51" x14ac:dyDescent="0.25">
      <c r="A68" s="15"/>
      <c r="B68" s="15"/>
      <c r="C68" s="15"/>
      <c r="D68" s="15"/>
      <c r="E68" s="15"/>
      <c r="F68" s="15"/>
      <c r="AT68"/>
      <c r="AU68"/>
      <c r="AV68"/>
      <c r="AW68"/>
      <c r="AX68"/>
      <c r="AY68"/>
    </row>
    <row r="69" spans="1:51" x14ac:dyDescent="0.25">
      <c r="A69" s="15"/>
      <c r="B69" s="15"/>
      <c r="C69" s="15"/>
      <c r="D69" s="15"/>
      <c r="E69" s="15"/>
      <c r="F69" s="15"/>
      <c r="AT69"/>
      <c r="AU69"/>
      <c r="AV69"/>
      <c r="AW69"/>
      <c r="AX69"/>
      <c r="AY69"/>
    </row>
    <row r="70" spans="1:51" x14ac:dyDescent="0.25">
      <c r="A70" s="15"/>
      <c r="B70" s="15"/>
      <c r="C70" s="15"/>
      <c r="D70" s="15"/>
      <c r="E70" s="15"/>
      <c r="F70" s="15"/>
      <c r="AT70"/>
      <c r="AU70"/>
      <c r="AV70"/>
      <c r="AW70"/>
      <c r="AX70"/>
      <c r="AY70"/>
    </row>
    <row r="71" spans="1:51" x14ac:dyDescent="0.25">
      <c r="A71" s="15"/>
      <c r="B71" s="15"/>
      <c r="C71" s="15"/>
      <c r="D71" s="15"/>
      <c r="E71" s="15"/>
      <c r="F71" s="15"/>
      <c r="AT71"/>
      <c r="AU71"/>
      <c r="AV71"/>
      <c r="AW71"/>
      <c r="AX71"/>
      <c r="AY71"/>
    </row>
    <row r="72" spans="1:51" x14ac:dyDescent="0.25">
      <c r="A72" s="15"/>
      <c r="B72" s="15"/>
      <c r="C72" s="15"/>
      <c r="D72" s="15"/>
      <c r="E72" s="15"/>
      <c r="F72" s="15"/>
      <c r="AT72"/>
      <c r="AU72"/>
      <c r="AV72"/>
      <c r="AW72"/>
      <c r="AX72"/>
      <c r="AY72"/>
    </row>
    <row r="73" spans="1:51" x14ac:dyDescent="0.25">
      <c r="A73" s="15"/>
      <c r="B73" s="15"/>
      <c r="C73" s="15"/>
      <c r="D73" s="15"/>
      <c r="E73" s="15"/>
      <c r="F73" s="15"/>
      <c r="AT73"/>
      <c r="AU73"/>
      <c r="AV73"/>
      <c r="AW73"/>
      <c r="AX73"/>
      <c r="AY73"/>
    </row>
    <row r="74" spans="1:51" x14ac:dyDescent="0.25">
      <c r="A74" s="15"/>
      <c r="B74" s="15"/>
      <c r="C74" s="15"/>
      <c r="D74" s="15"/>
      <c r="E74" s="15"/>
      <c r="F74" s="15"/>
      <c r="AT74"/>
      <c r="AU74"/>
      <c r="AV74"/>
      <c r="AW74"/>
      <c r="AX74"/>
      <c r="AY74"/>
    </row>
    <row r="75" spans="1:51" x14ac:dyDescent="0.25">
      <c r="A75" s="15"/>
      <c r="B75" s="15"/>
      <c r="C75" s="15"/>
      <c r="D75" s="15"/>
      <c r="E75" s="15"/>
      <c r="F75" s="15"/>
      <c r="AT75"/>
      <c r="AU75"/>
      <c r="AV75"/>
      <c r="AW75"/>
      <c r="AX75"/>
      <c r="AY75"/>
    </row>
    <row r="76" spans="1:51" x14ac:dyDescent="0.25">
      <c r="A76" s="15"/>
      <c r="B76" s="15"/>
      <c r="C76" s="15"/>
      <c r="D76" s="15"/>
      <c r="E76" s="15"/>
      <c r="F76" s="15"/>
      <c r="AT76"/>
      <c r="AU76"/>
      <c r="AV76"/>
      <c r="AW76"/>
      <c r="AX76"/>
      <c r="AY76"/>
    </row>
    <row r="77" spans="1:51" x14ac:dyDescent="0.25">
      <c r="A77" s="15"/>
      <c r="B77" s="15"/>
      <c r="C77" s="15"/>
      <c r="D77" s="15"/>
      <c r="E77" s="15"/>
      <c r="F77" s="15"/>
      <c r="AT77"/>
      <c r="AU77"/>
      <c r="AV77"/>
      <c r="AW77"/>
      <c r="AX77"/>
      <c r="AY77"/>
    </row>
    <row r="78" spans="1:51" x14ac:dyDescent="0.25">
      <c r="A78" s="15"/>
      <c r="B78" s="15"/>
      <c r="C78" s="15"/>
      <c r="D78" s="15"/>
      <c r="E78" s="15"/>
      <c r="F78" s="15"/>
      <c r="AT78"/>
      <c r="AU78"/>
      <c r="AV78"/>
      <c r="AW78"/>
      <c r="AX78"/>
      <c r="AY78"/>
    </row>
    <row r="79" spans="1:51" x14ac:dyDescent="0.25">
      <c r="A79" s="15"/>
      <c r="B79" s="15"/>
      <c r="C79" s="15"/>
      <c r="D79" s="15"/>
      <c r="E79" s="15"/>
      <c r="F79" s="15"/>
      <c r="AT79"/>
      <c r="AU79"/>
      <c r="AV79"/>
      <c r="AW79"/>
      <c r="AX79"/>
      <c r="AY79"/>
    </row>
    <row r="80" spans="1:51" x14ac:dyDescent="0.25">
      <c r="A80" s="15"/>
      <c r="B80" s="15"/>
      <c r="C80" s="15"/>
      <c r="D80" s="15"/>
      <c r="E80" s="15"/>
      <c r="F80" s="15"/>
      <c r="AT80"/>
      <c r="AU80"/>
      <c r="AV80"/>
      <c r="AW80"/>
      <c r="AX80"/>
      <c r="AY80"/>
    </row>
    <row r="81" spans="1:51" x14ac:dyDescent="0.25">
      <c r="A81" s="15"/>
      <c r="B81" s="15"/>
      <c r="C81" s="15"/>
      <c r="D81" s="15"/>
      <c r="E81" s="15"/>
      <c r="F81" s="15"/>
      <c r="AT81"/>
      <c r="AU81"/>
      <c r="AV81"/>
      <c r="AW81"/>
      <c r="AX81"/>
      <c r="AY81"/>
    </row>
    <row r="82" spans="1:51" x14ac:dyDescent="0.25">
      <c r="A82" s="15"/>
      <c r="B82" s="15"/>
      <c r="C82" s="15"/>
      <c r="D82" s="15"/>
      <c r="E82" s="15"/>
      <c r="F82" s="15"/>
      <c r="AT82"/>
      <c r="AU82"/>
      <c r="AV82"/>
      <c r="AW82"/>
      <c r="AX82"/>
      <c r="AY82"/>
    </row>
  </sheetData>
  <mergeCells count="13">
    <mergeCell ref="B55:E55"/>
    <mergeCell ref="B53:E53"/>
    <mergeCell ref="B1:E1"/>
    <mergeCell ref="B50:E50"/>
    <mergeCell ref="C48:E48"/>
    <mergeCell ref="C41:E41"/>
    <mergeCell ref="C42:E42"/>
    <mergeCell ref="C19:E19"/>
    <mergeCell ref="B20:E20"/>
    <mergeCell ref="C40:E40"/>
    <mergeCell ref="C39:E39"/>
    <mergeCell ref="C44:E44"/>
    <mergeCell ref="B45:E45"/>
  </mergeCells>
  <conditionalFormatting sqref="E16:E17 E6:E12">
    <cfRule type="expression" dxfId="96" priority="3">
      <formula>D6="Not applicable"</formula>
    </cfRule>
  </conditionalFormatting>
  <conditionalFormatting sqref="C39:E39">
    <cfRule type="expression" dxfId="95" priority="10">
      <formula>$E$36="Ad hoc"</formula>
    </cfRule>
  </conditionalFormatting>
  <conditionalFormatting sqref="C40:E40">
    <cfRule type="expression" dxfId="94" priority="11">
      <formula>$E$36="Developing"</formula>
    </cfRule>
  </conditionalFormatting>
  <conditionalFormatting sqref="C41:E41">
    <cfRule type="expression" dxfId="93" priority="12">
      <formula>$E$36="Managing"</formula>
    </cfRule>
  </conditionalFormatting>
  <conditionalFormatting sqref="C42:E42">
    <cfRule type="expression" dxfId="92" priority="13">
      <formula>$E$36="Embedded"</formula>
    </cfRule>
  </conditionalFormatting>
  <conditionalFormatting sqref="E14:E15">
    <cfRule type="expression" dxfId="91" priority="2">
      <formula>D14="Not applicable"</formula>
    </cfRule>
  </conditionalFormatting>
  <conditionalFormatting sqref="E13">
    <cfRule type="expression" dxfId="90" priority="1">
      <formula>D13="Not applicable"</formula>
    </cfRule>
  </conditionalFormatting>
  <dataValidations count="5">
    <dataValidation type="list" allowBlank="1" showInputMessage="1" showErrorMessage="1" sqref="D6:D7 D18">
      <formula1>Response</formula1>
    </dataValidation>
    <dataValidation type="list" allowBlank="1" showInputMessage="1" showErrorMessage="1" sqref="E36">
      <formula1>Maturity</formula1>
    </dataValidation>
    <dataValidation type="list" allowBlank="1" showInputMessage="1" showErrorMessage="1" sqref="D8">
      <formula1>Response_YN_NA</formula1>
    </dataValidation>
    <dataValidation type="list" allowBlank="1" showInputMessage="1" showErrorMessage="1" sqref="D9 D14:D15">
      <formula1>Response_NA</formula1>
    </dataValidation>
    <dataValidation type="list" allowBlank="1" showInputMessage="1" showErrorMessage="1" sqref="D13">
      <formula1>Response_YN</formula1>
    </dataValidation>
  </dataValidations>
  <printOptions horizontalCentered="1"/>
  <pageMargins left="0.19685039370078741" right="0.19685039370078741" top="0.19685039370078741" bottom="0.19685039370078741" header="0" footer="0"/>
  <pageSetup paperSize="9" orientation="portrait" r:id="rId1"/>
  <rowBreaks count="2" manualBreakCount="2">
    <brk id="21" max="5" man="1"/>
    <brk id="46"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4"/>
  <sheetViews>
    <sheetView showRowColHeaders="0" zoomScaleNormal="100" zoomScaleSheetLayoutView="100" workbookViewId="0"/>
  </sheetViews>
  <sheetFormatPr defaultRowHeight="15" x14ac:dyDescent="0.25"/>
  <cols>
    <col min="1" max="1" width="2.140625" style="1" customWidth="1"/>
    <col min="2" max="2" width="3.28515625" customWidth="1"/>
    <col min="3" max="3" width="42.85546875" customWidth="1"/>
    <col min="4" max="4" width="11.85546875" customWidth="1"/>
    <col min="5" max="5" width="38" customWidth="1"/>
    <col min="6" max="6" width="2.140625" style="1" customWidth="1"/>
    <col min="7" max="51" width="9.140625" style="15"/>
  </cols>
  <sheetData>
    <row r="1" spans="1:51" ht="18" customHeight="1" x14ac:dyDescent="0.3">
      <c r="A1" s="14">
        <v>1</v>
      </c>
      <c r="B1" s="150" t="str">
        <f>classification</f>
        <v>Select classification</v>
      </c>
      <c r="C1" s="150"/>
      <c r="D1" s="150"/>
      <c r="E1" s="150"/>
    </row>
    <row r="2" spans="1:51" ht="21" x14ac:dyDescent="0.35">
      <c r="B2" s="7" t="s">
        <v>0</v>
      </c>
      <c r="C2" s="1"/>
      <c r="D2" s="1"/>
      <c r="E2" s="1"/>
    </row>
    <row r="3" spans="1:51" ht="15.75" x14ac:dyDescent="0.25">
      <c r="B3" s="8" t="s">
        <v>46</v>
      </c>
      <c r="C3" s="1"/>
      <c r="D3" s="1"/>
      <c r="E3" s="1"/>
    </row>
    <row r="4" spans="1:51" x14ac:dyDescent="0.25">
      <c r="B4" s="1"/>
      <c r="C4" s="1"/>
      <c r="D4" s="19" t="s">
        <v>44</v>
      </c>
      <c r="E4" s="1"/>
    </row>
    <row r="5" spans="1:51" ht="16.5" thickBot="1" x14ac:dyDescent="0.3">
      <c r="B5" s="1"/>
      <c r="C5" s="9" t="s">
        <v>43</v>
      </c>
      <c r="D5" s="18" t="s">
        <v>58</v>
      </c>
      <c r="E5" s="1"/>
    </row>
    <row r="6" spans="1:51" s="109" customFormat="1" ht="120.75" thickBot="1" x14ac:dyDescent="0.3">
      <c r="A6" s="106"/>
      <c r="B6" s="107">
        <v>1</v>
      </c>
      <c r="C6" s="6" t="s">
        <v>363</v>
      </c>
      <c r="D6" s="17"/>
      <c r="E6" s="77" t="str">
        <f t="shared" ref="E6:E11" si="0">IF(D6=Partial,Partial_description,IF(D6=Substantial,Substantial_description,IF(D6=Full,Full_description,IF(D6=Excelled,Excelled_description,IF(D6=Response_Not_applicable,Response_Enter_rationale,IF(ISBLANK(D6),"-","-"))))))</f>
        <v>-</v>
      </c>
      <c r="F6" s="106"/>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row>
    <row r="7" spans="1:51" s="109" customFormat="1" ht="135.75" thickBot="1" x14ac:dyDescent="0.3">
      <c r="A7" s="106"/>
      <c r="B7" s="197">
        <v>2</v>
      </c>
      <c r="C7" s="6" t="s">
        <v>328</v>
      </c>
      <c r="D7" s="17"/>
      <c r="E7" s="77" t="str">
        <f t="shared" si="0"/>
        <v>-</v>
      </c>
      <c r="F7" s="106"/>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row>
    <row r="8" spans="1:51" s="109" customFormat="1" ht="90.75" thickBot="1" x14ac:dyDescent="0.3">
      <c r="A8" s="106"/>
      <c r="B8" s="107">
        <v>3</v>
      </c>
      <c r="C8" s="6" t="s">
        <v>65</v>
      </c>
      <c r="D8" s="17"/>
      <c r="E8" s="77" t="str">
        <f t="shared" si="0"/>
        <v>-</v>
      </c>
      <c r="F8" s="106"/>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row>
    <row r="9" spans="1:51" s="109" customFormat="1" ht="60.75" thickBot="1" x14ac:dyDescent="0.3">
      <c r="A9" s="106"/>
      <c r="B9" s="107">
        <v>4</v>
      </c>
      <c r="C9" s="6" t="s">
        <v>263</v>
      </c>
      <c r="D9" s="17"/>
      <c r="E9" s="77" t="str">
        <f t="shared" si="0"/>
        <v>-</v>
      </c>
      <c r="F9" s="106"/>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row>
    <row r="10" spans="1:51" s="109" customFormat="1" ht="105.75" thickBot="1" x14ac:dyDescent="0.3">
      <c r="A10" s="106"/>
      <c r="B10" s="107">
        <v>5</v>
      </c>
      <c r="C10" s="6" t="s">
        <v>66</v>
      </c>
      <c r="D10" s="17"/>
      <c r="E10" s="77" t="str">
        <f t="shared" si="0"/>
        <v>-</v>
      </c>
      <c r="F10" s="106"/>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row>
    <row r="11" spans="1:51" s="109" customFormat="1" ht="75.75" thickBot="1" x14ac:dyDescent="0.3">
      <c r="A11" s="106"/>
      <c r="B11" s="107">
        <v>6</v>
      </c>
      <c r="C11" s="6" t="s">
        <v>67</v>
      </c>
      <c r="D11" s="17"/>
      <c r="E11" s="77" t="str">
        <f t="shared" si="0"/>
        <v>-</v>
      </c>
      <c r="F11" s="106"/>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row>
    <row r="12" spans="1:51" s="109" customFormat="1" ht="75.75" thickBot="1" x14ac:dyDescent="0.3">
      <c r="A12" s="106"/>
      <c r="B12" s="107">
        <v>7</v>
      </c>
      <c r="C12" s="110" t="s">
        <v>68</v>
      </c>
      <c r="D12" s="17"/>
      <c r="E12" s="198" t="str">
        <f>IF(D12="No",Partial_description,IF(D12="Yes",Full_description,IF(ISBLANK(D12),"-")))</f>
        <v>-</v>
      </c>
      <c r="F12" s="106"/>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row>
    <row r="13" spans="1:51" ht="12.75" customHeight="1" x14ac:dyDescent="0.3">
      <c r="B13" s="1"/>
      <c r="C13" s="1"/>
      <c r="D13" s="76"/>
      <c r="E13" s="1"/>
    </row>
    <row r="14" spans="1:51" ht="21" x14ac:dyDescent="0.35">
      <c r="B14" s="7" t="s">
        <v>0</v>
      </c>
      <c r="C14" s="1"/>
      <c r="D14" s="1"/>
      <c r="E14" s="1"/>
    </row>
    <row r="15" spans="1:51" ht="15.75" x14ac:dyDescent="0.25">
      <c r="B15" s="8" t="s">
        <v>52</v>
      </c>
      <c r="C15" s="1"/>
      <c r="D15" s="1"/>
      <c r="E15" s="1"/>
    </row>
    <row r="16" spans="1:51" x14ac:dyDescent="0.25">
      <c r="B16" s="1"/>
      <c r="C16" s="1"/>
      <c r="D16" s="1"/>
      <c r="E16" s="1"/>
    </row>
    <row r="17" spans="2:5" x14ac:dyDescent="0.25">
      <c r="B17" s="1"/>
      <c r="C17" s="1"/>
      <c r="D17" s="1"/>
      <c r="E17" s="1"/>
    </row>
    <row r="18" spans="2:5" x14ac:dyDescent="0.25">
      <c r="B18" s="1"/>
      <c r="C18" s="1"/>
      <c r="D18" s="1"/>
      <c r="E18" s="1"/>
    </row>
    <row r="19" spans="2:5" x14ac:dyDescent="0.25">
      <c r="B19" s="1"/>
      <c r="C19" s="1"/>
      <c r="D19" s="1"/>
      <c r="E19" s="1"/>
    </row>
    <row r="20" spans="2:5" x14ac:dyDescent="0.25">
      <c r="B20" s="1"/>
      <c r="C20" s="1"/>
      <c r="D20" s="1"/>
      <c r="E20" s="1"/>
    </row>
    <row r="21" spans="2:5" x14ac:dyDescent="0.25">
      <c r="B21" s="1"/>
      <c r="C21" s="1"/>
      <c r="D21" s="1"/>
      <c r="E21" s="1"/>
    </row>
    <row r="22" spans="2:5" x14ac:dyDescent="0.25">
      <c r="B22" s="1"/>
      <c r="C22" s="1"/>
      <c r="D22" s="1"/>
      <c r="E22" s="1"/>
    </row>
    <row r="23" spans="2:5" x14ac:dyDescent="0.25">
      <c r="B23" s="1"/>
      <c r="C23" s="1"/>
      <c r="D23" s="1"/>
      <c r="E23" s="1"/>
    </row>
    <row r="24" spans="2:5" x14ac:dyDescent="0.25">
      <c r="B24" s="1"/>
      <c r="C24" s="1"/>
      <c r="D24" s="1"/>
      <c r="E24" s="1"/>
    </row>
    <row r="25" spans="2:5" x14ac:dyDescent="0.25">
      <c r="B25" s="1"/>
      <c r="C25" s="1"/>
      <c r="D25" s="1"/>
      <c r="E25" s="1"/>
    </row>
    <row r="26" spans="2:5" ht="15.75" thickBot="1" x14ac:dyDescent="0.3">
      <c r="B26" s="1"/>
      <c r="C26" s="1"/>
      <c r="D26" s="1"/>
      <c r="E26" s="1"/>
    </row>
    <row r="27" spans="2:5" ht="15.75" thickBot="1" x14ac:dyDescent="0.3">
      <c r="B27" s="16" t="s">
        <v>53</v>
      </c>
      <c r="C27" s="1"/>
      <c r="D27" s="1"/>
      <c r="E27" s="83" t="str">
        <f>'Maturity calculator'!I6</f>
        <v/>
      </c>
    </row>
    <row r="28" spans="2:5" ht="15.75" thickBot="1" x14ac:dyDescent="0.3">
      <c r="B28" s="16" t="s">
        <v>54</v>
      </c>
      <c r="C28" s="1"/>
      <c r="D28" s="1"/>
      <c r="E28" s="84" t="s">
        <v>233</v>
      </c>
    </row>
    <row r="29" spans="2:5" x14ac:dyDescent="0.25">
      <c r="B29" s="16"/>
      <c r="C29" s="1"/>
      <c r="D29" s="1"/>
      <c r="E29" s="1"/>
    </row>
    <row r="30" spans="2:5" x14ac:dyDescent="0.25">
      <c r="B30" s="13" t="s">
        <v>55</v>
      </c>
      <c r="C30" s="1"/>
      <c r="D30" s="1"/>
      <c r="E30" s="1"/>
    </row>
    <row r="31" spans="2:5" ht="53.25" customHeight="1" x14ac:dyDescent="0.25">
      <c r="B31" s="1"/>
      <c r="C31" s="187" t="s">
        <v>69</v>
      </c>
      <c r="D31" s="182"/>
      <c r="E31" s="182"/>
    </row>
    <row r="32" spans="2:5" ht="55.5" customHeight="1" x14ac:dyDescent="0.25">
      <c r="B32" s="1"/>
      <c r="C32" s="187" t="s">
        <v>70</v>
      </c>
      <c r="D32" s="182"/>
      <c r="E32" s="182"/>
    </row>
    <row r="33" spans="1:51" ht="108.75" customHeight="1" x14ac:dyDescent="0.25">
      <c r="B33" s="1"/>
      <c r="C33" s="187" t="s">
        <v>71</v>
      </c>
      <c r="D33" s="182"/>
      <c r="E33" s="182"/>
    </row>
    <row r="34" spans="1:51" ht="120" customHeight="1" x14ac:dyDescent="0.25">
      <c r="B34" s="1"/>
      <c r="C34" s="187" t="s">
        <v>72</v>
      </c>
      <c r="D34" s="182"/>
      <c r="E34" s="182"/>
    </row>
    <row r="35" spans="1:51" x14ac:dyDescent="0.25">
      <c r="B35" s="13"/>
      <c r="C35" s="1"/>
      <c r="D35" s="1"/>
      <c r="E35" s="1"/>
    </row>
    <row r="36" spans="1:51" x14ac:dyDescent="0.25">
      <c r="B36" s="13" t="s">
        <v>56</v>
      </c>
      <c r="C36" s="1"/>
      <c r="D36" s="1"/>
      <c r="E36" s="1"/>
    </row>
    <row r="37" spans="1:51" ht="68.25" customHeight="1" thickBot="1" x14ac:dyDescent="0.3">
      <c r="B37" s="1"/>
      <c r="C37" s="186" t="s">
        <v>63</v>
      </c>
      <c r="D37" s="186"/>
      <c r="E37" s="186"/>
    </row>
    <row r="38" spans="1:51" ht="128.25" customHeight="1" thickBot="1" x14ac:dyDescent="0.3">
      <c r="B38" s="178" t="s">
        <v>47</v>
      </c>
      <c r="C38" s="179"/>
      <c r="D38" s="179"/>
      <c r="E38" s="180"/>
    </row>
    <row r="39" spans="1:51" ht="12.75" customHeight="1" x14ac:dyDescent="0.3">
      <c r="B39" s="1"/>
      <c r="C39" s="1"/>
      <c r="D39" s="76"/>
      <c r="E39" s="1"/>
    </row>
    <row r="40" spans="1:51" x14ac:dyDescent="0.25">
      <c r="B40" s="13" t="s">
        <v>57</v>
      </c>
      <c r="D40" s="1"/>
      <c r="E40" s="1"/>
    </row>
    <row r="41" spans="1:51" ht="42.75" customHeight="1" x14ac:dyDescent="0.25">
      <c r="B41" s="13"/>
      <c r="C41" s="181" t="s">
        <v>64</v>
      </c>
      <c r="D41" s="181"/>
      <c r="E41" s="181"/>
    </row>
    <row r="42" spans="1:51" ht="15.75" thickBot="1" x14ac:dyDescent="0.3">
      <c r="B42" s="125" t="s">
        <v>368</v>
      </c>
      <c r="C42" s="113"/>
      <c r="D42" s="113"/>
      <c r="E42" s="113"/>
    </row>
    <row r="43" spans="1:51" ht="147.94999999999999" customHeight="1" thickBot="1" x14ac:dyDescent="0.3">
      <c r="B43" s="178" t="s">
        <v>47</v>
      </c>
      <c r="C43" s="179"/>
      <c r="D43" s="179"/>
      <c r="E43" s="180"/>
    </row>
    <row r="44" spans="1:51" ht="15.75" thickBot="1" x14ac:dyDescent="0.3">
      <c r="B44" s="1"/>
      <c r="C44" s="1"/>
      <c r="D44" s="1"/>
      <c r="E44" s="1"/>
      <c r="AT44"/>
      <c r="AU44"/>
      <c r="AV44"/>
      <c r="AW44"/>
      <c r="AX44"/>
      <c r="AY44"/>
    </row>
    <row r="45" spans="1:51" ht="15.75" thickBot="1" x14ac:dyDescent="0.3">
      <c r="B45" s="123" t="s">
        <v>369</v>
      </c>
      <c r="C45" s="124"/>
      <c r="D45" s="124"/>
      <c r="E45" s="124"/>
      <c r="AT45"/>
      <c r="AU45"/>
      <c r="AV45"/>
      <c r="AW45"/>
      <c r="AX45"/>
      <c r="AY45"/>
    </row>
    <row r="46" spans="1:51" ht="147.94999999999999" customHeight="1" thickBot="1" x14ac:dyDescent="0.3">
      <c r="B46" s="178" t="s">
        <v>47</v>
      </c>
      <c r="C46" s="179"/>
      <c r="D46" s="179"/>
      <c r="E46" s="180"/>
      <c r="AT46"/>
      <c r="AU46"/>
      <c r="AV46"/>
      <c r="AW46"/>
      <c r="AX46"/>
      <c r="AY46"/>
    </row>
    <row r="47" spans="1:51" x14ac:dyDescent="0.25">
      <c r="B47" s="1"/>
      <c r="C47" s="1"/>
      <c r="D47" s="1"/>
      <c r="E47" s="1"/>
      <c r="AT47"/>
      <c r="AU47"/>
      <c r="AV47"/>
      <c r="AW47"/>
      <c r="AX47"/>
      <c r="AY47"/>
    </row>
    <row r="48" spans="1:51" ht="18.75" x14ac:dyDescent="0.3">
      <c r="A48" s="14">
        <v>1</v>
      </c>
      <c r="B48" s="150" t="str">
        <f>classification</f>
        <v>Select classification</v>
      </c>
      <c r="C48" s="150"/>
      <c r="D48" s="150"/>
      <c r="E48" s="150"/>
      <c r="AT48"/>
      <c r="AU48"/>
      <c r="AV48"/>
      <c r="AW48"/>
      <c r="AX48"/>
      <c r="AY48"/>
    </row>
    <row r="49" spans="1:51" x14ac:dyDescent="0.25">
      <c r="A49" s="15"/>
      <c r="B49" s="15"/>
      <c r="C49" s="15"/>
      <c r="D49" s="15"/>
      <c r="E49" s="15"/>
      <c r="F49" s="15"/>
      <c r="AT49"/>
      <c r="AU49"/>
      <c r="AV49"/>
      <c r="AW49"/>
      <c r="AX49"/>
      <c r="AY49"/>
    </row>
    <row r="50" spans="1:51" x14ac:dyDescent="0.25">
      <c r="A50" s="15"/>
      <c r="B50" s="15"/>
      <c r="C50" s="15"/>
      <c r="D50" s="15"/>
      <c r="E50" s="15"/>
      <c r="F50" s="15"/>
      <c r="AT50"/>
      <c r="AU50"/>
      <c r="AV50"/>
      <c r="AW50"/>
      <c r="AX50"/>
      <c r="AY50"/>
    </row>
    <row r="51" spans="1:51" x14ac:dyDescent="0.25">
      <c r="A51" s="15"/>
      <c r="B51" s="15"/>
      <c r="C51" s="15"/>
      <c r="D51" s="15"/>
      <c r="E51" s="15"/>
      <c r="F51" s="15"/>
      <c r="AT51"/>
      <c r="AU51"/>
      <c r="AV51"/>
      <c r="AW51"/>
      <c r="AX51"/>
      <c r="AY51"/>
    </row>
    <row r="52" spans="1:51" x14ac:dyDescent="0.25">
      <c r="A52" s="15"/>
      <c r="B52" s="15"/>
      <c r="C52" s="15"/>
      <c r="D52" s="15"/>
      <c r="E52" s="15"/>
      <c r="F52" s="15"/>
      <c r="AT52"/>
      <c r="AU52"/>
      <c r="AV52"/>
      <c r="AW52"/>
      <c r="AX52"/>
      <c r="AY52"/>
    </row>
    <row r="53" spans="1:51" x14ac:dyDescent="0.25">
      <c r="A53" s="15"/>
      <c r="B53" s="15"/>
      <c r="C53" s="15"/>
      <c r="D53" s="15"/>
      <c r="E53" s="15"/>
      <c r="F53" s="15"/>
      <c r="AT53"/>
      <c r="AU53"/>
      <c r="AV53"/>
      <c r="AW53"/>
      <c r="AX53"/>
      <c r="AY53"/>
    </row>
    <row r="54" spans="1:51" x14ac:dyDescent="0.25">
      <c r="A54" s="15"/>
      <c r="B54" s="15"/>
      <c r="C54" s="15"/>
      <c r="D54" s="15"/>
      <c r="E54" s="15"/>
      <c r="F54" s="15"/>
      <c r="AT54"/>
      <c r="AU54"/>
      <c r="AV54"/>
      <c r="AW54"/>
      <c r="AX54"/>
      <c r="AY54"/>
    </row>
    <row r="55" spans="1:51" x14ac:dyDescent="0.25">
      <c r="A55" s="15"/>
      <c r="B55" s="15"/>
      <c r="C55" s="15"/>
      <c r="D55" s="15"/>
      <c r="E55" s="15"/>
      <c r="F55" s="15"/>
      <c r="AT55"/>
      <c r="AU55"/>
      <c r="AV55"/>
      <c r="AW55"/>
      <c r="AX55"/>
      <c r="AY55"/>
    </row>
    <row r="56" spans="1:51" x14ac:dyDescent="0.25">
      <c r="A56" s="15"/>
      <c r="B56" s="15"/>
      <c r="C56" s="15"/>
      <c r="D56" s="15"/>
      <c r="E56" s="15"/>
      <c r="F56" s="15"/>
      <c r="AT56"/>
      <c r="AU56"/>
      <c r="AV56"/>
      <c r="AW56"/>
      <c r="AX56"/>
      <c r="AY56"/>
    </row>
    <row r="57" spans="1:51" x14ac:dyDescent="0.25">
      <c r="A57" s="15"/>
      <c r="B57" s="15"/>
      <c r="C57" s="15"/>
      <c r="D57" s="15"/>
      <c r="E57" s="15"/>
      <c r="F57" s="15"/>
      <c r="AT57"/>
      <c r="AU57"/>
      <c r="AV57"/>
      <c r="AW57"/>
      <c r="AX57"/>
      <c r="AY57"/>
    </row>
    <row r="58" spans="1:51" x14ac:dyDescent="0.25">
      <c r="A58" s="15"/>
      <c r="B58" s="15"/>
      <c r="C58" s="15"/>
      <c r="D58" s="15"/>
      <c r="E58" s="15"/>
      <c r="F58" s="15"/>
      <c r="AT58"/>
      <c r="AU58"/>
      <c r="AV58"/>
      <c r="AW58"/>
      <c r="AX58"/>
      <c r="AY58"/>
    </row>
    <row r="59" spans="1:51" x14ac:dyDescent="0.25">
      <c r="A59" s="15"/>
      <c r="B59" s="15"/>
      <c r="C59" s="15"/>
      <c r="D59" s="15"/>
      <c r="E59" s="15"/>
      <c r="F59" s="15"/>
      <c r="AT59"/>
      <c r="AU59"/>
      <c r="AV59"/>
      <c r="AW59"/>
      <c r="AX59"/>
      <c r="AY59"/>
    </row>
    <row r="60" spans="1:51" x14ac:dyDescent="0.25">
      <c r="A60" s="15"/>
      <c r="B60" s="15"/>
      <c r="C60" s="15"/>
      <c r="D60" s="15"/>
      <c r="E60" s="15"/>
      <c r="F60" s="15"/>
      <c r="AT60"/>
      <c r="AU60"/>
      <c r="AV60"/>
      <c r="AW60"/>
      <c r="AX60"/>
      <c r="AY60"/>
    </row>
    <row r="61" spans="1:51" x14ac:dyDescent="0.25">
      <c r="A61" s="15"/>
      <c r="B61" s="15"/>
      <c r="C61" s="15"/>
      <c r="D61" s="15"/>
      <c r="E61" s="15"/>
      <c r="F61" s="15"/>
      <c r="AT61"/>
      <c r="AU61"/>
      <c r="AV61"/>
      <c r="AW61"/>
      <c r="AX61"/>
      <c r="AY61"/>
    </row>
    <row r="62" spans="1:51" x14ac:dyDescent="0.25">
      <c r="A62" s="15"/>
      <c r="B62" s="15"/>
      <c r="C62" s="15"/>
      <c r="D62" s="15"/>
      <c r="E62" s="15"/>
      <c r="F62" s="15"/>
      <c r="AT62"/>
      <c r="AU62"/>
      <c r="AV62"/>
      <c r="AW62"/>
      <c r="AX62"/>
      <c r="AY62"/>
    </row>
    <row r="63" spans="1:51" x14ac:dyDescent="0.25">
      <c r="A63" s="15"/>
      <c r="B63" s="15"/>
      <c r="C63" s="15"/>
      <c r="D63" s="15"/>
      <c r="E63" s="15"/>
      <c r="F63" s="15"/>
      <c r="AT63"/>
      <c r="AU63"/>
      <c r="AV63"/>
      <c r="AW63"/>
      <c r="AX63"/>
      <c r="AY63"/>
    </row>
    <row r="64" spans="1:51" x14ac:dyDescent="0.25">
      <c r="A64" s="15"/>
      <c r="B64" s="15"/>
      <c r="C64" s="15"/>
      <c r="D64" s="15"/>
      <c r="E64" s="15"/>
      <c r="F64" s="15"/>
      <c r="AT64"/>
      <c r="AU64"/>
      <c r="AV64"/>
      <c r="AW64"/>
      <c r="AX64"/>
      <c r="AY64"/>
    </row>
    <row r="65" spans="1:51" x14ac:dyDescent="0.25">
      <c r="A65" s="15"/>
      <c r="B65" s="15"/>
      <c r="C65" s="15"/>
      <c r="D65" s="15"/>
      <c r="E65" s="15"/>
      <c r="F65" s="15"/>
      <c r="AT65"/>
      <c r="AU65"/>
      <c r="AV65"/>
      <c r="AW65"/>
      <c r="AX65"/>
      <c r="AY65"/>
    </row>
    <row r="66" spans="1:51" x14ac:dyDescent="0.25">
      <c r="A66" s="15"/>
      <c r="B66" s="15"/>
      <c r="C66" s="15"/>
      <c r="D66" s="15"/>
      <c r="E66" s="15"/>
      <c r="F66" s="15"/>
      <c r="AT66"/>
      <c r="AU66"/>
      <c r="AV66"/>
      <c r="AW66"/>
      <c r="AX66"/>
      <c r="AY66"/>
    </row>
    <row r="67" spans="1:51" x14ac:dyDescent="0.25">
      <c r="A67" s="15"/>
      <c r="B67" s="15"/>
      <c r="C67" s="15"/>
      <c r="D67" s="15"/>
      <c r="E67" s="15"/>
      <c r="F67" s="15"/>
      <c r="AT67"/>
      <c r="AU67"/>
      <c r="AV67"/>
      <c r="AW67"/>
      <c r="AX67"/>
      <c r="AY67"/>
    </row>
    <row r="68" spans="1:51" x14ac:dyDescent="0.25">
      <c r="A68" s="15"/>
      <c r="B68" s="15"/>
      <c r="C68" s="15"/>
      <c r="D68" s="15"/>
      <c r="E68" s="15"/>
      <c r="F68" s="15"/>
      <c r="AT68"/>
      <c r="AU68"/>
      <c r="AV68"/>
      <c r="AW68"/>
      <c r="AX68"/>
      <c r="AY68"/>
    </row>
    <row r="69" spans="1:51" x14ac:dyDescent="0.25">
      <c r="A69" s="15"/>
      <c r="B69" s="15"/>
      <c r="C69" s="15"/>
      <c r="D69" s="15"/>
      <c r="E69" s="15"/>
      <c r="F69" s="15"/>
      <c r="AT69"/>
      <c r="AU69"/>
      <c r="AV69"/>
      <c r="AW69"/>
      <c r="AX69"/>
      <c r="AY69"/>
    </row>
    <row r="70" spans="1:51" x14ac:dyDescent="0.25">
      <c r="A70" s="15"/>
      <c r="B70" s="15"/>
      <c r="C70" s="15"/>
      <c r="D70" s="15"/>
      <c r="E70" s="15"/>
      <c r="F70" s="15"/>
      <c r="AT70"/>
      <c r="AU70"/>
      <c r="AV70"/>
      <c r="AW70"/>
      <c r="AX70"/>
      <c r="AY70"/>
    </row>
    <row r="71" spans="1:51" x14ac:dyDescent="0.25">
      <c r="A71" s="15"/>
      <c r="B71" s="15"/>
      <c r="C71" s="15"/>
      <c r="D71" s="15"/>
      <c r="E71" s="15"/>
      <c r="F71" s="15"/>
      <c r="AT71"/>
      <c r="AU71"/>
      <c r="AV71"/>
      <c r="AW71"/>
      <c r="AX71"/>
      <c r="AY71"/>
    </row>
    <row r="72" spans="1:51" x14ac:dyDescent="0.25">
      <c r="A72" s="15"/>
      <c r="B72" s="15"/>
      <c r="C72" s="15"/>
      <c r="D72" s="15"/>
      <c r="E72" s="15"/>
      <c r="F72" s="15"/>
      <c r="AT72"/>
      <c r="AU72"/>
      <c r="AV72"/>
      <c r="AW72"/>
      <c r="AX72"/>
      <c r="AY72"/>
    </row>
    <row r="73" spans="1:51" x14ac:dyDescent="0.25">
      <c r="A73" s="15"/>
      <c r="B73" s="15"/>
      <c r="C73" s="15"/>
      <c r="D73" s="15"/>
      <c r="E73" s="15"/>
      <c r="F73" s="15"/>
      <c r="AT73"/>
      <c r="AU73"/>
      <c r="AV73"/>
      <c r="AW73"/>
      <c r="AX73"/>
      <c r="AY73"/>
    </row>
    <row r="74" spans="1:51" x14ac:dyDescent="0.25">
      <c r="A74" s="15"/>
      <c r="B74" s="15"/>
      <c r="C74" s="15"/>
      <c r="D74" s="15"/>
      <c r="E74" s="15"/>
      <c r="F74" s="15"/>
      <c r="AT74"/>
      <c r="AU74"/>
      <c r="AV74"/>
      <c r="AW74"/>
      <c r="AX74"/>
      <c r="AY74"/>
    </row>
  </sheetData>
  <mergeCells count="11">
    <mergeCell ref="B43:E43"/>
    <mergeCell ref="B46:E46"/>
    <mergeCell ref="B48:E48"/>
    <mergeCell ref="B1:E1"/>
    <mergeCell ref="C37:E37"/>
    <mergeCell ref="B38:E38"/>
    <mergeCell ref="C41:E41"/>
    <mergeCell ref="C31:E31"/>
    <mergeCell ref="C32:E32"/>
    <mergeCell ref="C33:E33"/>
    <mergeCell ref="C34:E34"/>
  </mergeCells>
  <conditionalFormatting sqref="E6:E12">
    <cfRule type="expression" dxfId="89" priority="1">
      <formula>D6="Not applicable"</formula>
    </cfRule>
  </conditionalFormatting>
  <conditionalFormatting sqref="C31:E31">
    <cfRule type="expression" dxfId="88" priority="12">
      <formula>$E$28="Ad hoc"</formula>
    </cfRule>
  </conditionalFormatting>
  <conditionalFormatting sqref="C32:E32">
    <cfRule type="expression" dxfId="87" priority="13">
      <formula>$E$28="Developing"</formula>
    </cfRule>
  </conditionalFormatting>
  <conditionalFormatting sqref="C33:E33">
    <cfRule type="expression" dxfId="86" priority="14">
      <formula>$E$28="Managing"</formula>
    </cfRule>
  </conditionalFormatting>
  <conditionalFormatting sqref="C34:E34">
    <cfRule type="expression" dxfId="85" priority="15">
      <formula>$E$28="Embedded"</formula>
    </cfRule>
  </conditionalFormatting>
  <dataValidations count="4">
    <dataValidation type="list" allowBlank="1" showInputMessage="1" showErrorMessage="1" sqref="D6:D7 D11">
      <formula1>Response_NA</formula1>
    </dataValidation>
    <dataValidation type="list" allowBlank="1" showInputMessage="1" showErrorMessage="1" sqref="D8:D10">
      <formula1>Response</formula1>
    </dataValidation>
    <dataValidation type="list" allowBlank="1" showInputMessage="1" showErrorMessage="1" sqref="E28">
      <formula1>Maturity</formula1>
    </dataValidation>
    <dataValidation type="list" allowBlank="1" showInputMessage="1" showErrorMessage="1" sqref="D12">
      <formula1>Response_YN</formula1>
    </dataValidation>
  </dataValidations>
  <printOptions horizontalCentered="1"/>
  <pageMargins left="0.19685039370078741" right="0.19685039370078741" top="0.19685039370078741" bottom="0.19685039370078741" header="0" footer="0"/>
  <pageSetup paperSize="9" orientation="portrait" r:id="rId1"/>
  <rowBreaks count="2" manualBreakCount="2">
    <brk id="13" max="5" man="1"/>
    <brk id="35" max="5" man="1"/>
  </rowBreaks>
  <colBreaks count="1" manualBreakCount="1">
    <brk id="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8"/>
  <sheetViews>
    <sheetView showGridLines="0" showRowColHeaders="0" showRuler="0" zoomScaleNormal="100" zoomScaleSheetLayoutView="100" zoomScalePageLayoutView="70" workbookViewId="0"/>
  </sheetViews>
  <sheetFormatPr defaultRowHeight="15" x14ac:dyDescent="0.25"/>
  <cols>
    <col min="1" max="1" width="2.140625" style="1" customWidth="1"/>
    <col min="2" max="2" width="3.28515625" customWidth="1"/>
    <col min="3" max="3" width="42.85546875" customWidth="1"/>
    <col min="4" max="4" width="11.85546875" customWidth="1"/>
    <col min="5" max="5" width="38" customWidth="1"/>
    <col min="6" max="6" width="2.140625" style="1" customWidth="1"/>
    <col min="7" max="51" width="9.140625" style="15"/>
  </cols>
  <sheetData>
    <row r="1" spans="1:51" ht="15" customHeight="1" x14ac:dyDescent="0.3">
      <c r="A1" s="14">
        <v>1</v>
      </c>
      <c r="B1" s="150" t="str">
        <f>classification</f>
        <v>Select classification</v>
      </c>
      <c r="C1" s="150"/>
      <c r="D1" s="150"/>
      <c r="E1" s="150"/>
    </row>
    <row r="2" spans="1:51" ht="21" x14ac:dyDescent="0.35">
      <c r="B2" s="7" t="s">
        <v>1</v>
      </c>
      <c r="C2" s="1"/>
      <c r="D2" s="1"/>
      <c r="E2" s="1"/>
    </row>
    <row r="3" spans="1:51" ht="15.75" x14ac:dyDescent="0.25">
      <c r="B3" s="8" t="s">
        <v>46</v>
      </c>
      <c r="C3" s="1"/>
      <c r="D3" s="1"/>
      <c r="E3" s="1"/>
    </row>
    <row r="4" spans="1:51" x14ac:dyDescent="0.25">
      <c r="B4" s="1"/>
      <c r="C4" s="1"/>
      <c r="D4" s="19" t="s">
        <v>44</v>
      </c>
      <c r="E4" s="1"/>
    </row>
    <row r="5" spans="1:51" ht="16.5" thickBot="1" x14ac:dyDescent="0.3">
      <c r="B5" s="1"/>
      <c r="C5" s="9" t="s">
        <v>43</v>
      </c>
      <c r="D5" s="18" t="s">
        <v>58</v>
      </c>
      <c r="E5" s="1"/>
    </row>
    <row r="6" spans="1:51" ht="72" customHeight="1" thickBot="1" x14ac:dyDescent="0.3">
      <c r="B6" s="5">
        <v>1</v>
      </c>
      <c r="C6" s="6" t="s">
        <v>264</v>
      </c>
      <c r="D6" s="17"/>
      <c r="E6" s="77" t="str">
        <f t="shared" ref="E6:E16" si="0">IF(D6=Partial,Partial_description,IF(D6=Substantial,Substantial_description,IF(D6=Full,Full_description,IF(D6=Excelled,Excelled_description,IF(D6=Response_Not_applicable,Response_Enter_rationale,IF(ISBLANK(D6),"-","-"))))))</f>
        <v>-</v>
      </c>
    </row>
    <row r="7" spans="1:51" ht="90.75" thickBot="1" x14ac:dyDescent="0.3">
      <c r="B7" s="5">
        <v>2</v>
      </c>
      <c r="C7" s="6" t="s">
        <v>73</v>
      </c>
      <c r="D7" s="17"/>
      <c r="E7" s="77" t="str">
        <f t="shared" si="0"/>
        <v>-</v>
      </c>
    </row>
    <row r="8" spans="1:51" ht="77.25" thickBot="1" x14ac:dyDescent="0.3">
      <c r="B8" s="5">
        <v>3</v>
      </c>
      <c r="C8" s="6" t="s">
        <v>74</v>
      </c>
      <c r="D8" s="17"/>
      <c r="E8" s="77" t="str">
        <f>IF(D8=Partial,Partial_description,IF(D8=Substantial,Substantial_description,IF(D8=Full,Full_description,IF(D8=Excelled,Excelled_description,IF(D8=Response_Not_applicable,Response_Enter_rationale,IF(ISBLANK(D8),"-","-"))))))</f>
        <v>-</v>
      </c>
    </row>
    <row r="9" spans="1:51" ht="60.75" thickBot="1" x14ac:dyDescent="0.3">
      <c r="B9" s="5">
        <v>4</v>
      </c>
      <c r="C9" s="6" t="s">
        <v>75</v>
      </c>
      <c r="D9" s="17"/>
      <c r="E9" s="77" t="str">
        <f t="shared" si="0"/>
        <v>-</v>
      </c>
    </row>
    <row r="10" spans="1:51" ht="90.75" thickBot="1" x14ac:dyDescent="0.3">
      <c r="B10" s="196">
        <v>5</v>
      </c>
      <c r="C10" s="110" t="s">
        <v>329</v>
      </c>
      <c r="D10" s="17"/>
      <c r="E10" s="114" t="str">
        <f>IF(D10="Yes","Provide details of the type/s of arrangement/s and who provides them in Q3.6",IF(D10="No","Go to Q3.7",IF(ISBLANK(D10),"-")))</f>
        <v>-</v>
      </c>
    </row>
    <row r="11" spans="1:51" ht="45.75" thickBot="1" x14ac:dyDescent="0.3">
      <c r="B11" s="196">
        <v>6</v>
      </c>
      <c r="C11" s="110" t="s">
        <v>330</v>
      </c>
      <c r="D11" s="111"/>
      <c r="E11" s="114" t="s">
        <v>395</v>
      </c>
    </row>
    <row r="12" spans="1:51" ht="60.75" thickBot="1" x14ac:dyDescent="0.3">
      <c r="B12" s="5">
        <v>7</v>
      </c>
      <c r="C12" s="6" t="s">
        <v>76</v>
      </c>
      <c r="D12" s="17"/>
      <c r="E12" s="77" t="str">
        <f t="shared" si="0"/>
        <v>-</v>
      </c>
    </row>
    <row r="13" spans="1:51" ht="60.75" thickBot="1" x14ac:dyDescent="0.3">
      <c r="B13" s="5">
        <v>8</v>
      </c>
      <c r="C13" s="6" t="s">
        <v>77</v>
      </c>
      <c r="D13" s="17"/>
      <c r="E13" s="77" t="str">
        <f t="shared" si="0"/>
        <v>-</v>
      </c>
    </row>
    <row r="14" spans="1:51" s="109" customFormat="1" ht="45.75" thickBot="1" x14ac:dyDescent="0.3">
      <c r="A14" s="106"/>
      <c r="B14" s="197">
        <v>9</v>
      </c>
      <c r="C14" s="6" t="s">
        <v>331</v>
      </c>
      <c r="D14" s="17"/>
      <c r="E14" s="114" t="str">
        <f>IF(D14="Yes","Provide details of alternative mitigation measures or controls in Q3.10",IF(D14="No","Go to Q3.11",IF(ISBLANK(D14),"-")))</f>
        <v>-</v>
      </c>
      <c r="F14" s="106"/>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row>
    <row r="15" spans="1:51" s="109" customFormat="1" ht="30.75" thickBot="1" x14ac:dyDescent="0.3">
      <c r="A15" s="106"/>
      <c r="B15" s="197">
        <v>10</v>
      </c>
      <c r="C15" s="6" t="s">
        <v>332</v>
      </c>
      <c r="D15" s="111"/>
      <c r="E15" s="114" t="s">
        <v>395</v>
      </c>
      <c r="F15" s="106"/>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row>
    <row r="16" spans="1:51" ht="75.75" thickBot="1" x14ac:dyDescent="0.3">
      <c r="B16" s="196">
        <v>11</v>
      </c>
      <c r="C16" s="6" t="s">
        <v>78</v>
      </c>
      <c r="D16" s="17"/>
      <c r="E16" s="77" t="str">
        <f t="shared" si="0"/>
        <v>-</v>
      </c>
    </row>
    <row r="17" spans="2:5" ht="90.75" thickBot="1" x14ac:dyDescent="0.3">
      <c r="B17" s="196">
        <v>12</v>
      </c>
      <c r="C17" s="6" t="s">
        <v>333</v>
      </c>
      <c r="D17" s="17"/>
      <c r="E17" s="114" t="str">
        <f>IF(D17="Yes","Provide details of adjustments to your security planning in Q3.13",IF(D17="No","Go to Selected maturity level.",IF(ISBLANK(D17),"-")))</f>
        <v>-</v>
      </c>
    </row>
    <row r="18" spans="2:5" ht="45.75" thickBot="1" x14ac:dyDescent="0.3">
      <c r="B18" s="196">
        <v>13</v>
      </c>
      <c r="C18" s="6" t="s">
        <v>334</v>
      </c>
      <c r="D18" s="111"/>
      <c r="E18" s="114" t="s">
        <v>395</v>
      </c>
    </row>
    <row r="19" spans="2:5" x14ac:dyDescent="0.25">
      <c r="B19" s="1"/>
      <c r="C19" s="1"/>
      <c r="D19" s="1"/>
      <c r="E19" s="1"/>
    </row>
    <row r="20" spans="2:5" ht="21" x14ac:dyDescent="0.35">
      <c r="B20" s="7" t="s">
        <v>1</v>
      </c>
      <c r="C20" s="1"/>
      <c r="D20" s="1"/>
      <c r="E20" s="1"/>
    </row>
    <row r="21" spans="2:5" ht="15.75" x14ac:dyDescent="0.25">
      <c r="B21" s="8" t="s">
        <v>52</v>
      </c>
      <c r="C21" s="1"/>
      <c r="D21" s="1"/>
      <c r="E21" s="1"/>
    </row>
    <row r="22" spans="2:5" x14ac:dyDescent="0.25">
      <c r="B22" s="1"/>
      <c r="C22" s="1"/>
      <c r="D22" s="1"/>
      <c r="E22" s="1"/>
    </row>
    <row r="23" spans="2:5" x14ac:dyDescent="0.25">
      <c r="B23" s="1"/>
      <c r="C23" s="1"/>
      <c r="D23" s="1"/>
      <c r="E23" s="1"/>
    </row>
    <row r="24" spans="2:5" x14ac:dyDescent="0.25">
      <c r="B24" s="1"/>
      <c r="C24" s="1"/>
      <c r="D24" s="1"/>
      <c r="E24" s="1"/>
    </row>
    <row r="25" spans="2:5" x14ac:dyDescent="0.25">
      <c r="B25" s="1"/>
      <c r="C25" s="1"/>
      <c r="D25" s="1"/>
      <c r="E25" s="1"/>
    </row>
    <row r="26" spans="2:5" x14ac:dyDescent="0.25">
      <c r="B26" s="1"/>
      <c r="C26" s="1"/>
      <c r="D26" s="1"/>
      <c r="E26" s="1"/>
    </row>
    <row r="27" spans="2:5" x14ac:dyDescent="0.25">
      <c r="B27" s="1"/>
      <c r="C27" s="1"/>
      <c r="D27" s="1"/>
      <c r="E27" s="1"/>
    </row>
    <row r="28" spans="2:5" x14ac:dyDescent="0.25">
      <c r="B28" s="1"/>
      <c r="C28" s="1"/>
      <c r="D28" s="1"/>
      <c r="E28" s="1"/>
    </row>
    <row r="29" spans="2:5" x14ac:dyDescent="0.25">
      <c r="B29" s="1"/>
      <c r="C29" s="1"/>
      <c r="D29" s="1"/>
      <c r="E29" s="1"/>
    </row>
    <row r="30" spans="2:5" x14ac:dyDescent="0.25">
      <c r="B30" s="1"/>
      <c r="C30" s="1"/>
      <c r="D30" s="1"/>
      <c r="E30" s="1"/>
    </row>
    <row r="31" spans="2:5" x14ac:dyDescent="0.25">
      <c r="B31" s="1"/>
      <c r="C31" s="1"/>
      <c r="D31" s="1"/>
      <c r="E31" s="1"/>
    </row>
    <row r="32" spans="2:5" ht="15.75" thickBot="1" x14ac:dyDescent="0.3">
      <c r="B32" s="1"/>
      <c r="C32" s="1"/>
      <c r="D32" s="1"/>
      <c r="E32" s="1"/>
    </row>
    <row r="33" spans="2:5" ht="15.75" thickBot="1" x14ac:dyDescent="0.3">
      <c r="B33" s="16" t="s">
        <v>53</v>
      </c>
      <c r="C33" s="1"/>
      <c r="E33" s="83" t="str">
        <f>'Maturity calculator'!I7</f>
        <v/>
      </c>
    </row>
    <row r="34" spans="2:5" ht="15.75" thickBot="1" x14ac:dyDescent="0.3">
      <c r="B34" s="16" t="s">
        <v>54</v>
      </c>
      <c r="C34" s="1"/>
      <c r="E34" s="84" t="s">
        <v>233</v>
      </c>
    </row>
    <row r="35" spans="2:5" x14ac:dyDescent="0.25">
      <c r="B35" s="16"/>
      <c r="C35" s="1"/>
      <c r="D35" s="1"/>
      <c r="E35" s="1"/>
    </row>
    <row r="36" spans="2:5" x14ac:dyDescent="0.25">
      <c r="B36" s="13" t="s">
        <v>55</v>
      </c>
      <c r="C36" s="1"/>
      <c r="D36" s="1"/>
      <c r="E36" s="1"/>
    </row>
    <row r="37" spans="2:5" ht="39.75" customHeight="1" x14ac:dyDescent="0.25">
      <c r="B37" s="1"/>
      <c r="C37" s="182" t="s">
        <v>59</v>
      </c>
      <c r="D37" s="182"/>
      <c r="E37" s="182"/>
    </row>
    <row r="38" spans="2:5" ht="48.75" customHeight="1" x14ac:dyDescent="0.25">
      <c r="B38" s="1"/>
      <c r="C38" s="182" t="s">
        <v>60</v>
      </c>
      <c r="D38" s="182"/>
      <c r="E38" s="182"/>
    </row>
    <row r="39" spans="2:5" ht="81" customHeight="1" x14ac:dyDescent="0.25">
      <c r="B39" s="1"/>
      <c r="C39" s="182" t="s">
        <v>61</v>
      </c>
      <c r="D39" s="182"/>
      <c r="E39" s="182"/>
    </row>
    <row r="40" spans="2:5" ht="89.25" customHeight="1" x14ac:dyDescent="0.25">
      <c r="B40" s="1"/>
      <c r="C40" s="182" t="s">
        <v>62</v>
      </c>
      <c r="D40" s="182"/>
      <c r="E40" s="182"/>
    </row>
    <row r="41" spans="2:5" x14ac:dyDescent="0.25">
      <c r="B41" s="13"/>
      <c r="C41" s="1"/>
      <c r="D41" s="1"/>
      <c r="E41" s="1"/>
    </row>
    <row r="42" spans="2:5" x14ac:dyDescent="0.25">
      <c r="B42" s="13" t="s">
        <v>56</v>
      </c>
      <c r="C42" s="1"/>
      <c r="D42" s="1"/>
      <c r="E42" s="1"/>
    </row>
    <row r="43" spans="2:5" ht="68.25" customHeight="1" thickBot="1" x14ac:dyDescent="0.3">
      <c r="B43" s="1"/>
      <c r="C43" s="186" t="s">
        <v>63</v>
      </c>
      <c r="D43" s="186"/>
      <c r="E43" s="186"/>
    </row>
    <row r="44" spans="2:5" ht="128.25" customHeight="1" thickBot="1" x14ac:dyDescent="0.3">
      <c r="B44" s="178" t="s">
        <v>47</v>
      </c>
      <c r="C44" s="179"/>
      <c r="D44" s="179"/>
      <c r="E44" s="180"/>
    </row>
    <row r="45" spans="2:5" x14ac:dyDescent="0.25">
      <c r="B45" s="1"/>
      <c r="C45" s="1"/>
      <c r="D45" s="1"/>
      <c r="E45" s="1"/>
    </row>
    <row r="46" spans="2:5" x14ac:dyDescent="0.25">
      <c r="B46" s="13" t="s">
        <v>57</v>
      </c>
      <c r="D46" s="1"/>
      <c r="E46" s="1"/>
    </row>
    <row r="47" spans="2:5" ht="42.75" customHeight="1" x14ac:dyDescent="0.25">
      <c r="B47" s="13"/>
      <c r="C47" s="181" t="s">
        <v>64</v>
      </c>
      <c r="D47" s="181"/>
      <c r="E47" s="181"/>
    </row>
    <row r="48" spans="2:5" ht="15.75" thickBot="1" x14ac:dyDescent="0.3">
      <c r="B48" s="125" t="s">
        <v>368</v>
      </c>
      <c r="C48" s="113"/>
      <c r="D48" s="113"/>
      <c r="E48" s="113"/>
    </row>
    <row r="49" spans="1:51" ht="147.94999999999999" customHeight="1" thickBot="1" x14ac:dyDescent="0.3">
      <c r="B49" s="178" t="s">
        <v>47</v>
      </c>
      <c r="C49" s="179"/>
      <c r="D49" s="179"/>
      <c r="E49" s="180"/>
      <c r="AT49"/>
      <c r="AU49"/>
      <c r="AV49"/>
      <c r="AW49"/>
      <c r="AX49"/>
      <c r="AY49"/>
    </row>
    <row r="50" spans="1:51" ht="15.75" thickBot="1" x14ac:dyDescent="0.3">
      <c r="B50" s="1"/>
      <c r="C50" s="1"/>
      <c r="D50" s="1"/>
      <c r="E50" s="1"/>
      <c r="AT50"/>
      <c r="AU50"/>
      <c r="AV50"/>
      <c r="AW50"/>
      <c r="AX50"/>
      <c r="AY50"/>
    </row>
    <row r="51" spans="1:51" ht="15.75" thickBot="1" x14ac:dyDescent="0.3">
      <c r="B51" s="123" t="s">
        <v>369</v>
      </c>
      <c r="C51" s="124"/>
      <c r="D51" s="124"/>
      <c r="E51" s="124"/>
      <c r="AT51"/>
      <c r="AU51"/>
      <c r="AV51"/>
      <c r="AW51"/>
      <c r="AX51"/>
      <c r="AY51"/>
    </row>
    <row r="52" spans="1:51" ht="147.94999999999999" customHeight="1" thickBot="1" x14ac:dyDescent="0.3">
      <c r="B52" s="178" t="s">
        <v>47</v>
      </c>
      <c r="C52" s="179"/>
      <c r="D52" s="179"/>
      <c r="E52" s="180"/>
      <c r="AT52"/>
      <c r="AU52"/>
      <c r="AV52"/>
      <c r="AW52"/>
      <c r="AX52"/>
      <c r="AY52"/>
    </row>
    <row r="53" spans="1:51" x14ac:dyDescent="0.25">
      <c r="B53" s="1"/>
      <c r="C53" s="1"/>
      <c r="D53" s="1"/>
      <c r="E53" s="1"/>
      <c r="AT53"/>
      <c r="AU53"/>
      <c r="AV53"/>
      <c r="AW53"/>
      <c r="AX53"/>
      <c r="AY53"/>
    </row>
    <row r="54" spans="1:51" ht="18.75" x14ac:dyDescent="0.3">
      <c r="A54" s="14">
        <v>1</v>
      </c>
      <c r="B54" s="1"/>
      <c r="C54" s="150" t="str">
        <f>classification</f>
        <v>Select classification</v>
      </c>
      <c r="D54" s="150"/>
      <c r="E54" s="150"/>
      <c r="AT54"/>
      <c r="AU54"/>
      <c r="AV54"/>
      <c r="AW54"/>
      <c r="AX54"/>
      <c r="AY54"/>
    </row>
    <row r="55" spans="1:51" x14ac:dyDescent="0.25">
      <c r="A55" s="15"/>
      <c r="B55" s="15"/>
      <c r="C55" s="15"/>
      <c r="D55" s="15"/>
      <c r="E55" s="15"/>
      <c r="F55" s="15"/>
      <c r="AT55"/>
      <c r="AU55"/>
      <c r="AV55"/>
      <c r="AW55"/>
      <c r="AX55"/>
      <c r="AY55"/>
    </row>
    <row r="56" spans="1:51" x14ac:dyDescent="0.25">
      <c r="A56" s="15"/>
      <c r="B56" s="15"/>
      <c r="C56" s="15"/>
      <c r="D56" s="15"/>
      <c r="E56" s="15"/>
      <c r="F56" s="15"/>
      <c r="AT56"/>
      <c r="AU56"/>
      <c r="AV56"/>
      <c r="AW56"/>
      <c r="AX56"/>
      <c r="AY56"/>
    </row>
    <row r="57" spans="1:51" x14ac:dyDescent="0.25">
      <c r="A57" s="15"/>
      <c r="B57" s="15"/>
      <c r="C57" s="15"/>
      <c r="D57" s="15"/>
      <c r="E57" s="15"/>
      <c r="F57" s="15"/>
      <c r="AT57"/>
      <c r="AU57"/>
      <c r="AV57"/>
      <c r="AW57"/>
      <c r="AX57"/>
      <c r="AY57"/>
    </row>
    <row r="58" spans="1:51" x14ac:dyDescent="0.25">
      <c r="A58" s="15"/>
      <c r="B58" s="15"/>
      <c r="C58" s="15"/>
      <c r="D58" s="15"/>
      <c r="E58" s="15"/>
      <c r="F58" s="15"/>
      <c r="AT58"/>
      <c r="AU58"/>
      <c r="AV58"/>
      <c r="AW58"/>
      <c r="AX58"/>
      <c r="AY58"/>
    </row>
    <row r="59" spans="1:51" x14ac:dyDescent="0.25">
      <c r="A59" s="15"/>
      <c r="B59" s="15"/>
      <c r="C59" s="15"/>
      <c r="D59" s="15"/>
      <c r="E59" s="15"/>
      <c r="F59" s="15"/>
      <c r="AT59"/>
      <c r="AU59"/>
      <c r="AV59"/>
      <c r="AW59"/>
      <c r="AX59"/>
      <c r="AY59"/>
    </row>
    <row r="60" spans="1:51" x14ac:dyDescent="0.25">
      <c r="A60" s="15"/>
      <c r="B60" s="15"/>
      <c r="C60" s="15"/>
      <c r="D60" s="15"/>
      <c r="E60" s="15"/>
      <c r="F60" s="15"/>
      <c r="AT60"/>
      <c r="AU60"/>
      <c r="AV60"/>
      <c r="AW60"/>
      <c r="AX60"/>
      <c r="AY60"/>
    </row>
    <row r="61" spans="1:51" x14ac:dyDescent="0.25">
      <c r="A61" s="15"/>
      <c r="B61" s="15"/>
      <c r="C61" s="15"/>
      <c r="D61" s="15"/>
      <c r="E61" s="15"/>
      <c r="F61" s="15"/>
      <c r="AT61"/>
      <c r="AU61"/>
      <c r="AV61"/>
      <c r="AW61"/>
      <c r="AX61"/>
      <c r="AY61"/>
    </row>
    <row r="62" spans="1:51" x14ac:dyDescent="0.25">
      <c r="A62" s="15"/>
      <c r="B62" s="15"/>
      <c r="C62" s="15"/>
      <c r="D62" s="15"/>
      <c r="E62" s="15"/>
      <c r="F62" s="15"/>
      <c r="AT62"/>
      <c r="AU62"/>
      <c r="AV62"/>
      <c r="AW62"/>
      <c r="AX62"/>
      <c r="AY62"/>
    </row>
    <row r="63" spans="1:51" x14ac:dyDescent="0.25">
      <c r="A63" s="15"/>
      <c r="B63" s="15"/>
      <c r="C63" s="15"/>
      <c r="D63" s="15"/>
      <c r="E63" s="15"/>
      <c r="F63" s="15"/>
      <c r="AT63"/>
      <c r="AU63"/>
      <c r="AV63"/>
      <c r="AW63"/>
      <c r="AX63"/>
      <c r="AY63"/>
    </row>
    <row r="64" spans="1:51" x14ac:dyDescent="0.25">
      <c r="A64" s="15"/>
      <c r="B64" s="15"/>
      <c r="C64" s="15"/>
      <c r="D64" s="15"/>
      <c r="E64" s="15"/>
      <c r="F64" s="15"/>
      <c r="AT64"/>
      <c r="AU64"/>
      <c r="AV64"/>
      <c r="AW64"/>
      <c r="AX64"/>
      <c r="AY64"/>
    </row>
    <row r="65" spans="1:51" x14ac:dyDescent="0.25">
      <c r="A65" s="15"/>
      <c r="B65" s="15"/>
      <c r="C65" s="15"/>
      <c r="D65" s="15"/>
      <c r="E65" s="15"/>
      <c r="F65" s="15"/>
      <c r="AT65"/>
      <c r="AU65"/>
      <c r="AV65"/>
      <c r="AW65"/>
      <c r="AX65"/>
      <c r="AY65"/>
    </row>
    <row r="66" spans="1:51" x14ac:dyDescent="0.25">
      <c r="A66" s="15"/>
      <c r="B66" s="15"/>
      <c r="C66" s="15"/>
      <c r="D66" s="15"/>
      <c r="E66" s="15"/>
      <c r="F66" s="15"/>
      <c r="AT66"/>
      <c r="AU66"/>
      <c r="AV66"/>
      <c r="AW66"/>
      <c r="AX66"/>
      <c r="AY66"/>
    </row>
    <row r="67" spans="1:51" x14ac:dyDescent="0.25">
      <c r="A67" s="15"/>
      <c r="B67" s="15"/>
      <c r="C67" s="15"/>
      <c r="D67" s="15"/>
      <c r="E67" s="15"/>
      <c r="F67" s="15"/>
      <c r="AT67"/>
      <c r="AU67"/>
      <c r="AV67"/>
      <c r="AW67"/>
      <c r="AX67"/>
      <c r="AY67"/>
    </row>
    <row r="68" spans="1:51" x14ac:dyDescent="0.25">
      <c r="A68" s="15"/>
      <c r="B68" s="15"/>
      <c r="C68" s="15"/>
      <c r="D68" s="15"/>
      <c r="E68" s="15"/>
      <c r="F68" s="15"/>
      <c r="AT68"/>
      <c r="AU68"/>
      <c r="AV68"/>
      <c r="AW68"/>
      <c r="AX68"/>
      <c r="AY68"/>
    </row>
    <row r="69" spans="1:51" x14ac:dyDescent="0.25">
      <c r="A69" s="15"/>
      <c r="B69" s="15"/>
      <c r="C69" s="15"/>
      <c r="D69" s="15"/>
      <c r="E69" s="15"/>
      <c r="F69" s="15"/>
      <c r="AT69"/>
      <c r="AU69"/>
      <c r="AV69"/>
      <c r="AW69"/>
      <c r="AX69"/>
      <c r="AY69"/>
    </row>
    <row r="70" spans="1:51" x14ac:dyDescent="0.25">
      <c r="A70" s="15"/>
      <c r="B70" s="15"/>
      <c r="C70" s="15"/>
      <c r="D70" s="15"/>
      <c r="E70" s="15"/>
      <c r="F70" s="15"/>
      <c r="AT70"/>
      <c r="AU70"/>
      <c r="AV70"/>
      <c r="AW70"/>
      <c r="AX70"/>
      <c r="AY70"/>
    </row>
    <row r="71" spans="1:51" x14ac:dyDescent="0.25">
      <c r="A71" s="15"/>
      <c r="B71" s="15"/>
      <c r="C71" s="15"/>
      <c r="D71" s="15"/>
      <c r="E71" s="15"/>
      <c r="F71" s="15"/>
      <c r="AT71"/>
      <c r="AU71"/>
      <c r="AV71"/>
      <c r="AW71"/>
      <c r="AX71"/>
      <c r="AY71"/>
    </row>
    <row r="72" spans="1:51" x14ac:dyDescent="0.25">
      <c r="A72" s="15"/>
      <c r="B72" s="15"/>
      <c r="C72" s="15"/>
      <c r="D72" s="15"/>
      <c r="E72" s="15"/>
      <c r="F72" s="15"/>
      <c r="AT72"/>
      <c r="AU72"/>
      <c r="AV72"/>
      <c r="AW72"/>
      <c r="AX72"/>
      <c r="AY72"/>
    </row>
    <row r="73" spans="1:51" x14ac:dyDescent="0.25">
      <c r="A73" s="15"/>
      <c r="B73" s="15"/>
      <c r="C73" s="15"/>
      <c r="D73" s="15"/>
      <c r="E73" s="15"/>
      <c r="F73" s="15"/>
      <c r="AT73"/>
      <c r="AU73"/>
      <c r="AV73"/>
      <c r="AW73"/>
      <c r="AX73"/>
      <c r="AY73"/>
    </row>
    <row r="74" spans="1:51" x14ac:dyDescent="0.25">
      <c r="A74" s="15"/>
      <c r="B74" s="15"/>
      <c r="C74" s="15"/>
      <c r="D74" s="15"/>
      <c r="E74" s="15"/>
      <c r="F74" s="15"/>
      <c r="AT74"/>
      <c r="AU74"/>
      <c r="AV74"/>
      <c r="AW74"/>
      <c r="AX74"/>
      <c r="AY74"/>
    </row>
    <row r="75" spans="1:51" x14ac:dyDescent="0.25">
      <c r="A75" s="15"/>
      <c r="B75" s="15"/>
      <c r="C75" s="15"/>
      <c r="D75" s="15"/>
      <c r="E75" s="15"/>
      <c r="F75" s="15"/>
      <c r="AT75"/>
      <c r="AU75"/>
      <c r="AV75"/>
      <c r="AW75"/>
      <c r="AX75"/>
      <c r="AY75"/>
    </row>
    <row r="76" spans="1:51" x14ac:dyDescent="0.25">
      <c r="A76" s="15"/>
      <c r="B76" s="15"/>
      <c r="C76" s="15"/>
      <c r="D76" s="15"/>
      <c r="E76" s="15"/>
      <c r="F76" s="15"/>
      <c r="AT76"/>
      <c r="AU76"/>
      <c r="AV76"/>
      <c r="AW76"/>
      <c r="AX76"/>
      <c r="AY76"/>
    </row>
    <row r="77" spans="1:51" x14ac:dyDescent="0.25">
      <c r="A77" s="15"/>
      <c r="B77" s="15"/>
      <c r="C77" s="15"/>
      <c r="D77" s="15"/>
      <c r="E77" s="15"/>
      <c r="F77" s="15"/>
      <c r="AT77"/>
      <c r="AU77"/>
      <c r="AV77"/>
      <c r="AW77"/>
      <c r="AX77"/>
      <c r="AY77"/>
    </row>
    <row r="78" spans="1:51" x14ac:dyDescent="0.25">
      <c r="A78" s="15"/>
      <c r="B78" s="15"/>
      <c r="C78" s="15"/>
      <c r="D78" s="15"/>
      <c r="E78" s="15"/>
      <c r="F78" s="15"/>
      <c r="AT78"/>
      <c r="AU78"/>
      <c r="AV78"/>
      <c r="AW78"/>
      <c r="AX78"/>
      <c r="AY78"/>
    </row>
  </sheetData>
  <mergeCells count="11">
    <mergeCell ref="B49:E49"/>
    <mergeCell ref="B52:E52"/>
    <mergeCell ref="C54:E54"/>
    <mergeCell ref="B1:E1"/>
    <mergeCell ref="C43:E43"/>
    <mergeCell ref="B44:E44"/>
    <mergeCell ref="C47:E47"/>
    <mergeCell ref="C37:E37"/>
    <mergeCell ref="C38:E38"/>
    <mergeCell ref="C39:E39"/>
    <mergeCell ref="C40:E40"/>
  </mergeCells>
  <conditionalFormatting sqref="E6:E16">
    <cfRule type="expression" dxfId="84" priority="4">
      <formula>D6="Not applicable"</formula>
    </cfRule>
  </conditionalFormatting>
  <conditionalFormatting sqref="C37:E37">
    <cfRule type="expression" dxfId="83" priority="19">
      <formula>$E$34="Ad hoc"</formula>
    </cfRule>
  </conditionalFormatting>
  <conditionalFormatting sqref="C38:E38">
    <cfRule type="expression" dxfId="82" priority="20">
      <formula>$E$34="Developing"</formula>
    </cfRule>
  </conditionalFormatting>
  <conditionalFormatting sqref="C39:E39">
    <cfRule type="expression" dxfId="81" priority="21">
      <formula>$E$34="Managing"</formula>
    </cfRule>
  </conditionalFormatting>
  <conditionalFormatting sqref="C40:E40">
    <cfRule type="expression" dxfId="80" priority="22">
      <formula>$E$34="Embedded"</formula>
    </cfRule>
  </conditionalFormatting>
  <conditionalFormatting sqref="E18">
    <cfRule type="expression" dxfId="79" priority="2">
      <formula>D18="Not applicable"</formula>
    </cfRule>
  </conditionalFormatting>
  <conditionalFormatting sqref="E17">
    <cfRule type="expression" dxfId="78" priority="1">
      <formula>D17="Not applicable"</formula>
    </cfRule>
  </conditionalFormatting>
  <dataValidations count="5">
    <dataValidation type="list" allowBlank="1" showInputMessage="1" showErrorMessage="1" sqref="D16 D12">
      <formula1>Response_NA</formula1>
    </dataValidation>
    <dataValidation type="list" allowBlank="1" showInputMessage="1" showErrorMessage="1" sqref="D6:D9 D13">
      <formula1>Response</formula1>
    </dataValidation>
    <dataValidation type="list" allowBlank="1" showInputMessage="1" showErrorMessage="1" sqref="E34">
      <formula1>Maturity</formula1>
    </dataValidation>
    <dataValidation type="list" allowBlank="1" showInputMessage="1" showErrorMessage="1" sqref="D10">
      <formula1>Response_YN_NA</formula1>
    </dataValidation>
    <dataValidation type="list" allowBlank="1" showInputMessage="1" showErrorMessage="1" sqref="D14 D17">
      <formula1>Response_YN</formula1>
    </dataValidation>
  </dataValidations>
  <pageMargins left="0.19685039370078741" right="0.19685039370078741" top="0.19685039370078741" bottom="0.19685039370078741" header="0" footer="0"/>
  <pageSetup paperSize="9" orientation="portrait" r:id="rId1"/>
  <rowBreaks count="2" manualBreakCount="2">
    <brk id="19" max="5" man="1"/>
    <brk id="45" max="5" man="1"/>
  </rowBreaks>
  <colBreaks count="1" manualBreakCount="1">
    <brk id="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9"/>
  <sheetViews>
    <sheetView showRowColHeaders="0" zoomScaleNormal="100" zoomScaleSheetLayoutView="100" workbookViewId="0"/>
  </sheetViews>
  <sheetFormatPr defaultRowHeight="15" x14ac:dyDescent="0.25"/>
  <cols>
    <col min="1" max="1" width="2.140625" style="1" customWidth="1"/>
    <col min="2" max="2" width="3.28515625" customWidth="1"/>
    <col min="3" max="3" width="42.85546875" customWidth="1"/>
    <col min="4" max="4" width="11.85546875" customWidth="1"/>
    <col min="5" max="5" width="38" customWidth="1"/>
    <col min="6" max="6" width="2.140625" style="1" customWidth="1"/>
    <col min="7" max="51" width="9.140625" style="15"/>
  </cols>
  <sheetData>
    <row r="1" spans="1:5" ht="15" customHeight="1" x14ac:dyDescent="0.3">
      <c r="A1" s="14">
        <v>1</v>
      </c>
      <c r="B1" s="150" t="str">
        <f>classification</f>
        <v>Select classification</v>
      </c>
      <c r="C1" s="150"/>
      <c r="D1" s="150"/>
      <c r="E1" s="150"/>
    </row>
    <row r="2" spans="1:5" ht="21" x14ac:dyDescent="0.35">
      <c r="B2" s="7" t="s">
        <v>2</v>
      </c>
      <c r="C2" s="1"/>
      <c r="D2" s="1"/>
      <c r="E2" s="1"/>
    </row>
    <row r="3" spans="1:5" ht="15.75" x14ac:dyDescent="0.25">
      <c r="B3" s="8" t="s">
        <v>46</v>
      </c>
      <c r="C3" s="1"/>
      <c r="D3" s="1"/>
      <c r="E3" s="1"/>
    </row>
    <row r="4" spans="1:5" x14ac:dyDescent="0.25">
      <c r="B4" s="1"/>
      <c r="C4" s="1"/>
      <c r="D4" s="19" t="s">
        <v>44</v>
      </c>
      <c r="E4" s="1"/>
    </row>
    <row r="5" spans="1:5" ht="16.5" thickBot="1" x14ac:dyDescent="0.3">
      <c r="B5" s="1"/>
      <c r="C5" s="9" t="s">
        <v>43</v>
      </c>
      <c r="D5" s="18" t="s">
        <v>58</v>
      </c>
      <c r="E5" s="1"/>
    </row>
    <row r="6" spans="1:5" ht="75.75" thickBot="1" x14ac:dyDescent="0.3">
      <c r="B6" s="5">
        <v>1</v>
      </c>
      <c r="C6" s="6" t="s">
        <v>79</v>
      </c>
      <c r="D6" s="17"/>
      <c r="E6" s="77" t="str">
        <f>IF(D6=Partial,Partial_description,IF(D6=Substantial,Substantial_description,IF(D6=Full,Full_description,IF(D6=Excelled,Excelled_description,IF(D6=Response_Not_applicable,Response_Enter_rationale,IF(ISBLANK(D6),"-","-"))))))</f>
        <v>-</v>
      </c>
    </row>
    <row r="7" spans="1:5" ht="75.75" thickBot="1" x14ac:dyDescent="0.3">
      <c r="B7" s="5">
        <v>2</v>
      </c>
      <c r="C7" s="6" t="s">
        <v>80</v>
      </c>
      <c r="D7" s="17"/>
      <c r="E7" s="77" t="str">
        <f>IF(D7=Partial,Partial_description,IF(D7=Substantial,Substantial_description,IF(D7=Full,Full_description,IF(D7=Excelled,Excelled_description,IF(D7=Response_Not_applicable,Response_Enter_rationale,IF(ISBLANK(D7),"-","-"))))))</f>
        <v>-</v>
      </c>
    </row>
    <row r="8" spans="1:5" x14ac:dyDescent="0.25">
      <c r="B8" s="1"/>
      <c r="C8" s="1"/>
      <c r="D8" s="1"/>
      <c r="E8" s="1"/>
    </row>
    <row r="9" spans="1:5" ht="21" x14ac:dyDescent="0.35">
      <c r="B9" s="7" t="s">
        <v>2</v>
      </c>
      <c r="C9" s="1"/>
      <c r="D9" s="1"/>
      <c r="E9" s="1"/>
    </row>
    <row r="10" spans="1:5" ht="15.75" x14ac:dyDescent="0.25">
      <c r="B10" s="8" t="s">
        <v>52</v>
      </c>
      <c r="C10" s="1"/>
      <c r="D10" s="1"/>
      <c r="E10" s="1"/>
    </row>
    <row r="11" spans="1:5" x14ac:dyDescent="0.25">
      <c r="B11" s="1"/>
      <c r="C11" s="1"/>
      <c r="D11" s="1"/>
      <c r="E11" s="1"/>
    </row>
    <row r="12" spans="1:5" x14ac:dyDescent="0.25">
      <c r="B12" s="1"/>
      <c r="C12" s="1"/>
      <c r="D12" s="1"/>
      <c r="E12" s="1"/>
    </row>
    <row r="13" spans="1:5" x14ac:dyDescent="0.25">
      <c r="B13" s="1"/>
      <c r="C13" s="1"/>
      <c r="D13" s="1"/>
      <c r="E13" s="1"/>
    </row>
    <row r="14" spans="1:5" x14ac:dyDescent="0.25">
      <c r="B14" s="1"/>
      <c r="C14" s="1"/>
      <c r="D14" s="1"/>
      <c r="E14" s="1"/>
    </row>
    <row r="15" spans="1:5" x14ac:dyDescent="0.25">
      <c r="B15" s="1"/>
      <c r="C15" s="1"/>
      <c r="D15" s="1"/>
      <c r="E15" s="1"/>
    </row>
    <row r="16" spans="1:5" x14ac:dyDescent="0.25">
      <c r="B16" s="1"/>
      <c r="C16" s="1"/>
      <c r="D16" s="1"/>
      <c r="E16" s="1"/>
    </row>
    <row r="17" spans="2:5" x14ac:dyDescent="0.25">
      <c r="B17" s="1"/>
      <c r="C17" s="1"/>
      <c r="D17" s="1"/>
      <c r="E17" s="1"/>
    </row>
    <row r="18" spans="2:5" x14ac:dyDescent="0.25">
      <c r="B18" s="1"/>
      <c r="C18" s="1"/>
      <c r="D18" s="1"/>
      <c r="E18" s="1"/>
    </row>
    <row r="19" spans="2:5" x14ac:dyDescent="0.25">
      <c r="B19" s="1"/>
      <c r="C19" s="1"/>
      <c r="D19" s="1"/>
      <c r="E19" s="1"/>
    </row>
    <row r="20" spans="2:5" x14ac:dyDescent="0.25">
      <c r="B20" s="1"/>
      <c r="C20" s="1"/>
      <c r="D20" s="1"/>
      <c r="E20" s="1"/>
    </row>
    <row r="21" spans="2:5" ht="15.75" thickBot="1" x14ac:dyDescent="0.3">
      <c r="B21" s="1"/>
      <c r="C21" s="1"/>
      <c r="D21" s="1"/>
      <c r="E21" s="1"/>
    </row>
    <row r="22" spans="2:5" ht="15.75" thickBot="1" x14ac:dyDescent="0.3">
      <c r="B22" s="16" t="s">
        <v>53</v>
      </c>
      <c r="C22" s="1"/>
      <c r="D22" s="1"/>
      <c r="E22" s="83" t="str">
        <f>'Maturity calculator'!I8</f>
        <v/>
      </c>
    </row>
    <row r="23" spans="2:5" ht="15.75" thickBot="1" x14ac:dyDescent="0.3">
      <c r="B23" s="16" t="s">
        <v>54</v>
      </c>
      <c r="C23" s="1"/>
      <c r="D23" s="1"/>
      <c r="E23" s="84" t="s">
        <v>233</v>
      </c>
    </row>
    <row r="24" spans="2:5" x14ac:dyDescent="0.25">
      <c r="B24" s="16"/>
      <c r="C24" s="1"/>
      <c r="D24" s="1"/>
      <c r="E24" s="1"/>
    </row>
    <row r="25" spans="2:5" x14ac:dyDescent="0.25">
      <c r="B25" s="13" t="s">
        <v>55</v>
      </c>
      <c r="C25" s="1"/>
      <c r="D25" s="1"/>
      <c r="E25" s="1"/>
    </row>
    <row r="26" spans="2:5" ht="29.25" customHeight="1" x14ac:dyDescent="0.25">
      <c r="B26" s="1"/>
      <c r="C26" s="188" t="s">
        <v>234</v>
      </c>
      <c r="D26" s="182"/>
      <c r="E26" s="182"/>
    </row>
    <row r="27" spans="2:5" ht="28.5" customHeight="1" x14ac:dyDescent="0.25">
      <c r="B27" s="1"/>
      <c r="C27" s="187" t="s">
        <v>81</v>
      </c>
      <c r="D27" s="182"/>
      <c r="E27" s="182"/>
    </row>
    <row r="28" spans="2:5" ht="41.25" customHeight="1" x14ac:dyDescent="0.25">
      <c r="B28" s="1"/>
      <c r="C28" s="187" t="s">
        <v>82</v>
      </c>
      <c r="D28" s="182"/>
      <c r="E28" s="182"/>
    </row>
    <row r="29" spans="2:5" ht="40.5" customHeight="1" x14ac:dyDescent="0.25">
      <c r="B29" s="1"/>
      <c r="C29" s="187" t="s">
        <v>83</v>
      </c>
      <c r="D29" s="182"/>
      <c r="E29" s="182"/>
    </row>
    <row r="30" spans="2:5" x14ac:dyDescent="0.25">
      <c r="B30" s="1"/>
      <c r="C30" s="23"/>
      <c r="D30" s="21"/>
      <c r="E30" s="21"/>
    </row>
    <row r="31" spans="2:5" x14ac:dyDescent="0.25">
      <c r="B31" s="13" t="s">
        <v>56</v>
      </c>
      <c r="C31" s="1"/>
      <c r="D31" s="1"/>
      <c r="E31" s="1"/>
    </row>
    <row r="32" spans="2:5" ht="68.25" customHeight="1" thickBot="1" x14ac:dyDescent="0.3">
      <c r="B32" s="1"/>
      <c r="C32" s="186" t="s">
        <v>63</v>
      </c>
      <c r="D32" s="186"/>
      <c r="E32" s="186"/>
    </row>
    <row r="33" spans="1:51" ht="128.25" customHeight="1" thickBot="1" x14ac:dyDescent="0.3">
      <c r="B33" s="178" t="s">
        <v>47</v>
      </c>
      <c r="C33" s="179"/>
      <c r="D33" s="179"/>
      <c r="E33" s="180"/>
    </row>
    <row r="34" spans="1:51" x14ac:dyDescent="0.25">
      <c r="B34" s="1"/>
      <c r="C34" s="1"/>
      <c r="D34" s="1"/>
      <c r="E34" s="1"/>
    </row>
    <row r="35" spans="1:51" x14ac:dyDescent="0.25">
      <c r="B35" s="13" t="s">
        <v>57</v>
      </c>
      <c r="D35" s="1"/>
      <c r="E35" s="1"/>
    </row>
    <row r="36" spans="1:51" ht="42.75" customHeight="1" x14ac:dyDescent="0.25">
      <c r="B36" s="13"/>
      <c r="C36" s="181" t="s">
        <v>64</v>
      </c>
      <c r="D36" s="181"/>
      <c r="E36" s="181"/>
    </row>
    <row r="37" spans="1:51" ht="15.75" thickBot="1" x14ac:dyDescent="0.3">
      <c r="B37" s="125" t="s">
        <v>368</v>
      </c>
      <c r="C37" s="113"/>
      <c r="D37" s="113"/>
      <c r="E37" s="113"/>
    </row>
    <row r="38" spans="1:51" ht="147.94999999999999" customHeight="1" thickBot="1" x14ac:dyDescent="0.3">
      <c r="B38" s="178" t="s">
        <v>47</v>
      </c>
      <c r="C38" s="179"/>
      <c r="D38" s="179"/>
      <c r="E38" s="180"/>
    </row>
    <row r="39" spans="1:51" ht="15.75" thickBot="1" x14ac:dyDescent="0.3">
      <c r="B39" s="1"/>
      <c r="C39" s="1"/>
      <c r="D39" s="1"/>
      <c r="E39" s="1"/>
      <c r="AT39"/>
      <c r="AU39"/>
      <c r="AV39"/>
      <c r="AW39"/>
      <c r="AX39"/>
      <c r="AY39"/>
    </row>
    <row r="40" spans="1:51" ht="15.75" thickBot="1" x14ac:dyDescent="0.3">
      <c r="B40" s="123" t="s">
        <v>369</v>
      </c>
      <c r="C40" s="124"/>
      <c r="D40" s="124"/>
      <c r="E40" s="124"/>
      <c r="AT40"/>
      <c r="AU40"/>
      <c r="AV40"/>
      <c r="AW40"/>
      <c r="AX40"/>
      <c r="AY40"/>
    </row>
    <row r="41" spans="1:51" ht="147.94999999999999" customHeight="1" thickBot="1" x14ac:dyDescent="0.3">
      <c r="B41" s="178" t="s">
        <v>47</v>
      </c>
      <c r="C41" s="179"/>
      <c r="D41" s="179"/>
      <c r="E41" s="180"/>
      <c r="AT41"/>
      <c r="AU41"/>
      <c r="AV41"/>
      <c r="AW41"/>
      <c r="AX41"/>
      <c r="AY41"/>
    </row>
    <row r="42" spans="1:51" x14ac:dyDescent="0.25">
      <c r="B42" s="1"/>
      <c r="C42" s="1"/>
      <c r="D42" s="1"/>
      <c r="E42" s="1"/>
      <c r="AT42"/>
      <c r="AU42"/>
      <c r="AV42"/>
      <c r="AW42"/>
      <c r="AX42"/>
      <c r="AY42"/>
    </row>
    <row r="43" spans="1:51" ht="18.75" x14ac:dyDescent="0.3">
      <c r="A43" s="14">
        <v>1</v>
      </c>
      <c r="B43" s="1"/>
      <c r="C43" s="150" t="str">
        <f>classification</f>
        <v>Select classification</v>
      </c>
      <c r="D43" s="150"/>
      <c r="E43" s="150"/>
      <c r="AT43"/>
      <c r="AU43"/>
      <c r="AV43"/>
      <c r="AW43"/>
      <c r="AX43"/>
      <c r="AY43"/>
    </row>
    <row r="44" spans="1:51" x14ac:dyDescent="0.25">
      <c r="A44" s="15"/>
      <c r="B44" s="15"/>
      <c r="C44" s="15"/>
      <c r="D44" s="15"/>
      <c r="E44" s="15"/>
      <c r="F44" s="15"/>
      <c r="AT44"/>
      <c r="AU44"/>
      <c r="AV44"/>
      <c r="AW44"/>
      <c r="AX44"/>
      <c r="AY44"/>
    </row>
    <row r="45" spans="1:51" x14ac:dyDescent="0.25">
      <c r="A45" s="15"/>
      <c r="B45" s="15"/>
      <c r="C45" s="15"/>
      <c r="D45" s="15"/>
      <c r="E45" s="15"/>
      <c r="F45" s="15"/>
      <c r="AT45"/>
      <c r="AU45"/>
      <c r="AV45"/>
      <c r="AW45"/>
      <c r="AX45"/>
      <c r="AY45"/>
    </row>
    <row r="46" spans="1:51" x14ac:dyDescent="0.25">
      <c r="A46" s="15"/>
      <c r="B46" s="15"/>
      <c r="C46" s="15"/>
      <c r="D46" s="15"/>
      <c r="E46" s="15"/>
      <c r="F46" s="15"/>
      <c r="AT46"/>
      <c r="AU46"/>
      <c r="AV46"/>
      <c r="AW46"/>
      <c r="AX46"/>
      <c r="AY46"/>
    </row>
    <row r="47" spans="1:51" x14ac:dyDescent="0.25">
      <c r="A47" s="15"/>
      <c r="B47" s="15"/>
      <c r="C47" s="15"/>
      <c r="D47" s="15"/>
      <c r="E47" s="15"/>
      <c r="F47" s="15"/>
      <c r="AT47"/>
      <c r="AU47"/>
      <c r="AV47"/>
      <c r="AW47"/>
      <c r="AX47"/>
      <c r="AY47"/>
    </row>
    <row r="48" spans="1:51" x14ac:dyDescent="0.25">
      <c r="A48" s="15"/>
      <c r="B48" s="15"/>
      <c r="C48" s="15"/>
      <c r="D48" s="15"/>
      <c r="E48" s="15"/>
      <c r="F48" s="15"/>
      <c r="AT48"/>
      <c r="AU48"/>
      <c r="AV48"/>
      <c r="AW48"/>
      <c r="AX48"/>
      <c r="AY48"/>
    </row>
    <row r="49" spans="1:51" x14ac:dyDescent="0.25">
      <c r="A49" s="15"/>
      <c r="B49" s="15"/>
      <c r="C49" s="15"/>
      <c r="D49" s="15"/>
      <c r="E49" s="15"/>
      <c r="F49" s="15"/>
      <c r="AT49"/>
      <c r="AU49"/>
      <c r="AV49"/>
      <c r="AW49"/>
      <c r="AX49"/>
      <c r="AY49"/>
    </row>
    <row r="50" spans="1:51" x14ac:dyDescent="0.25">
      <c r="A50" s="15"/>
      <c r="B50" s="15"/>
      <c r="C50" s="15"/>
      <c r="D50" s="15"/>
      <c r="E50" s="15"/>
      <c r="F50" s="15"/>
      <c r="AT50"/>
      <c r="AU50"/>
      <c r="AV50"/>
      <c r="AW50"/>
      <c r="AX50"/>
      <c r="AY50"/>
    </row>
    <row r="51" spans="1:51" x14ac:dyDescent="0.25">
      <c r="A51" s="15"/>
      <c r="B51" s="15"/>
      <c r="C51" s="15"/>
      <c r="D51" s="15"/>
      <c r="E51" s="15"/>
      <c r="F51" s="15"/>
      <c r="AT51"/>
      <c r="AU51"/>
      <c r="AV51"/>
      <c r="AW51"/>
      <c r="AX51"/>
      <c r="AY51"/>
    </row>
    <row r="52" spans="1:51" x14ac:dyDescent="0.25">
      <c r="A52" s="15"/>
      <c r="B52" s="15"/>
      <c r="C52" s="15"/>
      <c r="D52" s="15"/>
      <c r="E52" s="15"/>
      <c r="F52" s="15"/>
      <c r="AT52"/>
      <c r="AU52"/>
      <c r="AV52"/>
      <c r="AW52"/>
      <c r="AX52"/>
      <c r="AY52"/>
    </row>
    <row r="53" spans="1:51" x14ac:dyDescent="0.25">
      <c r="A53" s="15"/>
      <c r="B53" s="15"/>
      <c r="C53" s="15"/>
      <c r="D53" s="15"/>
      <c r="E53" s="15"/>
      <c r="F53" s="15"/>
      <c r="AT53"/>
      <c r="AU53"/>
      <c r="AV53"/>
      <c r="AW53"/>
      <c r="AX53"/>
      <c r="AY53"/>
    </row>
    <row r="54" spans="1:51" x14ac:dyDescent="0.25">
      <c r="A54" s="15"/>
      <c r="B54" s="15"/>
      <c r="C54" s="15"/>
      <c r="D54" s="15"/>
      <c r="E54" s="15"/>
      <c r="F54" s="15"/>
      <c r="AT54"/>
      <c r="AU54"/>
      <c r="AV54"/>
      <c r="AW54"/>
      <c r="AX54"/>
      <c r="AY54"/>
    </row>
    <row r="55" spans="1:51" x14ac:dyDescent="0.25">
      <c r="A55" s="15"/>
      <c r="B55" s="15"/>
      <c r="C55" s="15"/>
      <c r="D55" s="15"/>
      <c r="E55" s="15"/>
      <c r="F55" s="15"/>
      <c r="AT55"/>
      <c r="AU55"/>
      <c r="AV55"/>
      <c r="AW55"/>
      <c r="AX55"/>
      <c r="AY55"/>
    </row>
    <row r="56" spans="1:51" x14ac:dyDescent="0.25">
      <c r="A56" s="15"/>
      <c r="B56" s="15"/>
      <c r="C56" s="15"/>
      <c r="D56" s="15"/>
      <c r="E56" s="15"/>
      <c r="F56" s="15"/>
      <c r="AT56"/>
      <c r="AU56"/>
      <c r="AV56"/>
      <c r="AW56"/>
      <c r="AX56"/>
      <c r="AY56"/>
    </row>
    <row r="57" spans="1:51" x14ac:dyDescent="0.25">
      <c r="A57" s="15"/>
      <c r="B57" s="15"/>
      <c r="C57" s="15"/>
      <c r="D57" s="15"/>
      <c r="E57" s="15"/>
      <c r="F57" s="15"/>
      <c r="AT57"/>
      <c r="AU57"/>
      <c r="AV57"/>
      <c r="AW57"/>
      <c r="AX57"/>
      <c r="AY57"/>
    </row>
    <row r="58" spans="1:51" x14ac:dyDescent="0.25">
      <c r="A58" s="15"/>
      <c r="B58" s="15"/>
      <c r="C58" s="15"/>
      <c r="D58" s="15"/>
      <c r="E58" s="15"/>
      <c r="F58" s="15"/>
      <c r="AT58"/>
      <c r="AU58"/>
      <c r="AV58"/>
      <c r="AW58"/>
      <c r="AX58"/>
      <c r="AY58"/>
    </row>
    <row r="59" spans="1:51" x14ac:dyDescent="0.25">
      <c r="A59" s="15"/>
      <c r="B59" s="15"/>
      <c r="C59" s="15"/>
      <c r="D59" s="15"/>
      <c r="E59" s="15"/>
      <c r="F59" s="15"/>
      <c r="AT59"/>
      <c r="AU59"/>
      <c r="AV59"/>
      <c r="AW59"/>
      <c r="AX59"/>
      <c r="AY59"/>
    </row>
    <row r="60" spans="1:51" x14ac:dyDescent="0.25">
      <c r="A60" s="15"/>
      <c r="B60" s="15"/>
      <c r="C60" s="15"/>
      <c r="D60" s="15"/>
      <c r="E60" s="15"/>
      <c r="F60" s="15"/>
      <c r="AT60"/>
      <c r="AU60"/>
      <c r="AV60"/>
      <c r="AW60"/>
      <c r="AX60"/>
      <c r="AY60"/>
    </row>
    <row r="61" spans="1:51" x14ac:dyDescent="0.25">
      <c r="A61" s="15"/>
      <c r="B61" s="15"/>
      <c r="C61" s="15"/>
      <c r="D61" s="15"/>
      <c r="E61" s="15"/>
      <c r="F61" s="15"/>
      <c r="AT61"/>
      <c r="AU61"/>
      <c r="AV61"/>
      <c r="AW61"/>
      <c r="AX61"/>
      <c r="AY61"/>
    </row>
    <row r="62" spans="1:51" x14ac:dyDescent="0.25">
      <c r="A62" s="15"/>
      <c r="B62" s="15"/>
      <c r="C62" s="15"/>
      <c r="D62" s="15"/>
      <c r="E62" s="15"/>
      <c r="F62" s="15"/>
      <c r="AT62"/>
      <c r="AU62"/>
      <c r="AV62"/>
      <c r="AW62"/>
      <c r="AX62"/>
      <c r="AY62"/>
    </row>
    <row r="63" spans="1:51" x14ac:dyDescent="0.25">
      <c r="A63" s="15"/>
      <c r="B63" s="15"/>
      <c r="C63" s="15"/>
      <c r="D63" s="15"/>
      <c r="E63" s="15"/>
      <c r="F63" s="15"/>
      <c r="AT63"/>
      <c r="AU63"/>
      <c r="AV63"/>
      <c r="AW63"/>
      <c r="AX63"/>
      <c r="AY63"/>
    </row>
    <row r="64" spans="1:51" x14ac:dyDescent="0.25">
      <c r="A64" s="15"/>
      <c r="B64" s="15"/>
      <c r="C64" s="15"/>
      <c r="D64" s="15"/>
      <c r="E64" s="15"/>
      <c r="F64" s="15"/>
      <c r="AT64"/>
      <c r="AU64"/>
      <c r="AV64"/>
      <c r="AW64"/>
      <c r="AX64"/>
      <c r="AY64"/>
    </row>
    <row r="65" spans="1:51" x14ac:dyDescent="0.25">
      <c r="A65" s="15"/>
      <c r="B65" s="15"/>
      <c r="C65" s="15"/>
      <c r="D65" s="15"/>
      <c r="E65" s="15"/>
      <c r="F65" s="15"/>
      <c r="AT65"/>
      <c r="AU65"/>
      <c r="AV65"/>
      <c r="AW65"/>
      <c r="AX65"/>
      <c r="AY65"/>
    </row>
    <row r="66" spans="1:51" x14ac:dyDescent="0.25">
      <c r="A66" s="15"/>
      <c r="B66" s="15"/>
      <c r="C66" s="15"/>
      <c r="D66" s="15"/>
      <c r="E66" s="15"/>
      <c r="F66" s="15"/>
      <c r="AT66"/>
      <c r="AU66"/>
      <c r="AV66"/>
      <c r="AW66"/>
      <c r="AX66"/>
      <c r="AY66"/>
    </row>
    <row r="67" spans="1:51" x14ac:dyDescent="0.25">
      <c r="A67" s="15"/>
      <c r="B67" s="15"/>
      <c r="C67" s="15"/>
      <c r="D67" s="15"/>
      <c r="E67" s="15"/>
      <c r="F67" s="15"/>
      <c r="AT67"/>
      <c r="AU67"/>
      <c r="AV67"/>
      <c r="AW67"/>
      <c r="AX67"/>
      <c r="AY67"/>
    </row>
    <row r="68" spans="1:51" x14ac:dyDescent="0.25">
      <c r="A68" s="15"/>
      <c r="B68" s="15"/>
      <c r="C68" s="15"/>
      <c r="D68" s="15"/>
      <c r="E68" s="15"/>
      <c r="F68" s="15"/>
      <c r="AT68"/>
      <c r="AU68"/>
      <c r="AV68"/>
      <c r="AW68"/>
      <c r="AX68"/>
      <c r="AY68"/>
    </row>
    <row r="69" spans="1:51" x14ac:dyDescent="0.25">
      <c r="A69" s="15"/>
      <c r="B69" s="15"/>
      <c r="C69" s="15"/>
      <c r="D69" s="15"/>
      <c r="E69" s="15"/>
      <c r="F69" s="15"/>
      <c r="AT69"/>
      <c r="AU69"/>
      <c r="AV69"/>
      <c r="AW69"/>
      <c r="AX69"/>
      <c r="AY69"/>
    </row>
  </sheetData>
  <mergeCells count="11">
    <mergeCell ref="B38:E38"/>
    <mergeCell ref="B41:E41"/>
    <mergeCell ref="C43:E43"/>
    <mergeCell ref="B1:E1"/>
    <mergeCell ref="C32:E32"/>
    <mergeCell ref="B33:E33"/>
    <mergeCell ref="C36:E36"/>
    <mergeCell ref="C26:E26"/>
    <mergeCell ref="C27:E27"/>
    <mergeCell ref="C28:E28"/>
    <mergeCell ref="C29:E29"/>
  </mergeCells>
  <conditionalFormatting sqref="E6:E7">
    <cfRule type="expression" dxfId="77" priority="1">
      <formula>D6="Not applicable"</formula>
    </cfRule>
  </conditionalFormatting>
  <conditionalFormatting sqref="C26:E26">
    <cfRule type="expression" dxfId="76" priority="20">
      <formula>$E$23="Ad hoc"</formula>
    </cfRule>
  </conditionalFormatting>
  <conditionalFormatting sqref="C27:E27">
    <cfRule type="expression" dxfId="75" priority="21">
      <formula>$E$23="Developing"</formula>
    </cfRule>
  </conditionalFormatting>
  <conditionalFormatting sqref="C28:E28">
    <cfRule type="expression" dxfId="74" priority="22">
      <formula>$E$23="Managing"</formula>
    </cfRule>
  </conditionalFormatting>
  <conditionalFormatting sqref="C29:E30">
    <cfRule type="expression" dxfId="73" priority="23">
      <formula>$E$23="Embedded"</formula>
    </cfRule>
  </conditionalFormatting>
  <dataValidations count="2">
    <dataValidation type="list" allowBlank="1" showInputMessage="1" showErrorMessage="1" sqref="D6:D7">
      <formula1>Response</formula1>
    </dataValidation>
    <dataValidation type="list" allowBlank="1" showInputMessage="1" showErrorMessage="1" sqref="E23">
      <formula1>Maturity</formula1>
    </dataValidation>
  </dataValidations>
  <pageMargins left="0.19685039370078741" right="0.19685039370078741" top="0.19685039370078741" bottom="0.19685039370078741" header="0" footer="0"/>
  <pageSetup paperSize="9" orientation="portrait" r:id="rId1"/>
  <rowBreaks count="2" manualBreakCount="2">
    <brk id="8" max="5" man="1"/>
    <brk id="34" max="5" man="1"/>
  </rowBreaks>
  <colBreaks count="1" manualBreakCount="1">
    <brk id="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7"/>
  <sheetViews>
    <sheetView showRowColHeaders="0" zoomScaleNormal="100" zoomScaleSheetLayoutView="100" workbookViewId="0"/>
  </sheetViews>
  <sheetFormatPr defaultRowHeight="15" x14ac:dyDescent="0.25"/>
  <cols>
    <col min="1" max="1" width="2.140625" style="1" customWidth="1"/>
    <col min="2" max="2" width="3.28515625" customWidth="1"/>
    <col min="3" max="3" width="42.85546875" customWidth="1"/>
    <col min="4" max="4" width="11.85546875" customWidth="1"/>
    <col min="5" max="5" width="38" customWidth="1"/>
    <col min="6" max="6" width="2.140625" style="1" customWidth="1"/>
    <col min="7" max="51" width="9.140625" style="15"/>
  </cols>
  <sheetData>
    <row r="1" spans="1:7" ht="15" customHeight="1" x14ac:dyDescent="0.3">
      <c r="A1" s="14">
        <v>1</v>
      </c>
      <c r="B1" s="150" t="str">
        <f>classification</f>
        <v>Select classification</v>
      </c>
      <c r="C1" s="150"/>
      <c r="D1" s="150"/>
      <c r="E1" s="150"/>
    </row>
    <row r="2" spans="1:7" ht="21" x14ac:dyDescent="0.35">
      <c r="B2" s="7" t="s">
        <v>3</v>
      </c>
      <c r="C2" s="1"/>
      <c r="D2" s="1"/>
      <c r="E2" s="1"/>
    </row>
    <row r="3" spans="1:7" ht="15.75" x14ac:dyDescent="0.25">
      <c r="B3" s="8" t="s">
        <v>46</v>
      </c>
      <c r="C3" s="1"/>
      <c r="D3" s="1"/>
      <c r="E3" s="1"/>
    </row>
    <row r="4" spans="1:7" x14ac:dyDescent="0.25">
      <c r="B4" s="1"/>
      <c r="C4" s="1"/>
      <c r="D4" s="19" t="s">
        <v>44</v>
      </c>
      <c r="E4" s="1"/>
    </row>
    <row r="5" spans="1:7" ht="16.5" thickBot="1" x14ac:dyDescent="0.3">
      <c r="B5" s="1"/>
      <c r="C5" s="9" t="s">
        <v>43</v>
      </c>
      <c r="D5" s="18" t="s">
        <v>58</v>
      </c>
      <c r="E5" s="1"/>
    </row>
    <row r="6" spans="1:7" ht="30.75" thickBot="1" x14ac:dyDescent="0.3">
      <c r="B6" s="5">
        <v>1</v>
      </c>
      <c r="C6" s="110" t="s">
        <v>265</v>
      </c>
      <c r="D6" s="17"/>
      <c r="E6" s="114" t="str">
        <f>IF(D6="No",Partial_description,IF(D6="Yes",Full_description,IF(D6=Response_Not_applicable,"Enter rationale",IF(ISBLANK(D6),"-"))))</f>
        <v>-</v>
      </c>
    </row>
    <row r="7" spans="1:7" ht="45.75" thickBot="1" x14ac:dyDescent="0.3">
      <c r="B7" s="196">
        <v>2</v>
      </c>
      <c r="C7" s="110" t="s">
        <v>335</v>
      </c>
      <c r="D7" s="17"/>
      <c r="E7" s="198" t="str">
        <f>IF(D7="No",Partial_description,IF(D7="Yes",Full_description,IF(ISBLANK(D7),"-")))</f>
        <v>-</v>
      </c>
    </row>
    <row r="8" spans="1:7" ht="60.75" thickBot="1" x14ac:dyDescent="0.3">
      <c r="B8" s="5">
        <v>3</v>
      </c>
      <c r="C8" s="6" t="s">
        <v>84</v>
      </c>
      <c r="D8" s="17"/>
      <c r="E8" s="77" t="str">
        <f t="shared" ref="E8:E13" si="0">IF(D8=Partial,Partial_description,IF(D8=Substantial,Substantial_description,IF(D8=Full,Full_description,IF(D8=Excelled,Excelled_description,IF(D8=Response_Not_applicable,Response_Enter_rationale,IF(ISBLANK(D8),"-","-"))))))</f>
        <v>-</v>
      </c>
    </row>
    <row r="9" spans="1:7" ht="75.75" thickBot="1" x14ac:dyDescent="0.3">
      <c r="B9" s="5">
        <v>4</v>
      </c>
      <c r="C9" s="6" t="s">
        <v>266</v>
      </c>
      <c r="D9" s="17"/>
      <c r="E9" s="77" t="str">
        <f t="shared" si="0"/>
        <v>-</v>
      </c>
    </row>
    <row r="10" spans="1:7" ht="60.75" thickBot="1" x14ac:dyDescent="0.3">
      <c r="B10" s="196">
        <v>5</v>
      </c>
      <c r="C10" s="110" t="s">
        <v>336</v>
      </c>
      <c r="D10" s="17"/>
      <c r="E10" s="114" t="str">
        <f t="shared" si="0"/>
        <v>-</v>
      </c>
    </row>
    <row r="11" spans="1:7" ht="90.75" thickBot="1" x14ac:dyDescent="0.3">
      <c r="B11" s="196">
        <v>6</v>
      </c>
      <c r="C11" s="110" t="s">
        <v>337</v>
      </c>
      <c r="D11" s="17"/>
      <c r="E11" s="114" t="str">
        <f t="shared" si="0"/>
        <v>-</v>
      </c>
    </row>
    <row r="12" spans="1:7" ht="60.75" thickBot="1" x14ac:dyDescent="0.3">
      <c r="B12" s="196">
        <v>7</v>
      </c>
      <c r="C12" s="110" t="s">
        <v>338</v>
      </c>
      <c r="D12" s="17"/>
      <c r="E12" s="114" t="str">
        <f t="shared" si="0"/>
        <v>-</v>
      </c>
    </row>
    <row r="13" spans="1:7" ht="45.75" thickBot="1" x14ac:dyDescent="0.3">
      <c r="B13" s="196">
        <v>8</v>
      </c>
      <c r="C13" s="110" t="s">
        <v>339</v>
      </c>
      <c r="D13" s="17"/>
      <c r="E13" s="114" t="str">
        <f t="shared" si="0"/>
        <v>-</v>
      </c>
    </row>
    <row r="14" spans="1:7" ht="45.75" thickBot="1" x14ac:dyDescent="0.3">
      <c r="B14" s="196">
        <v>9</v>
      </c>
      <c r="C14" s="110" t="s">
        <v>340</v>
      </c>
      <c r="D14" s="17"/>
      <c r="E14" s="114" t="str">
        <f>IF(D14="No",Partial_description,IF(D14="Yes",Full_description,IF(D14=Response_Not_applicable,"Enter rationale",IF(ISBLANK(D14),"-"))))</f>
        <v>-</v>
      </c>
      <c r="G14" s="20"/>
    </row>
    <row r="15" spans="1:7" x14ac:dyDescent="0.25">
      <c r="B15" s="1"/>
      <c r="C15" s="1"/>
      <c r="D15" s="1"/>
      <c r="E15" s="1"/>
    </row>
    <row r="16" spans="1:7" ht="21" x14ac:dyDescent="0.35">
      <c r="B16" s="7" t="s">
        <v>3</v>
      </c>
      <c r="C16" s="1"/>
      <c r="D16" s="1"/>
      <c r="E16" s="1"/>
    </row>
    <row r="17" spans="2:5" ht="15.75" x14ac:dyDescent="0.25">
      <c r="B17" s="8" t="s">
        <v>52</v>
      </c>
      <c r="C17" s="1"/>
      <c r="D17" s="1"/>
      <c r="E17" s="1"/>
    </row>
    <row r="18" spans="2:5" x14ac:dyDescent="0.25">
      <c r="B18" s="1"/>
      <c r="C18" s="1"/>
      <c r="D18" s="1"/>
      <c r="E18" s="1"/>
    </row>
    <row r="19" spans="2:5" x14ac:dyDescent="0.25">
      <c r="B19" s="1"/>
      <c r="C19" s="1"/>
      <c r="D19" s="1"/>
      <c r="E19" s="1"/>
    </row>
    <row r="20" spans="2:5" x14ac:dyDescent="0.25">
      <c r="B20" s="1"/>
      <c r="C20" s="1"/>
      <c r="D20" s="1"/>
      <c r="E20" s="1"/>
    </row>
    <row r="21" spans="2:5" x14ac:dyDescent="0.25">
      <c r="B21" s="1"/>
      <c r="C21" s="1"/>
      <c r="D21" s="1"/>
      <c r="E21" s="1"/>
    </row>
    <row r="22" spans="2:5" x14ac:dyDescent="0.25">
      <c r="B22" s="1"/>
      <c r="C22" s="1"/>
      <c r="D22" s="1"/>
      <c r="E22" s="1"/>
    </row>
    <row r="23" spans="2:5" x14ac:dyDescent="0.25">
      <c r="B23" s="1"/>
      <c r="C23" s="1"/>
      <c r="D23" s="1"/>
      <c r="E23" s="1"/>
    </row>
    <row r="24" spans="2:5" x14ac:dyDescent="0.25">
      <c r="B24" s="1"/>
      <c r="C24" s="1"/>
      <c r="D24" s="1"/>
      <c r="E24" s="1"/>
    </row>
    <row r="25" spans="2:5" x14ac:dyDescent="0.25">
      <c r="B25" s="1"/>
      <c r="C25" s="1"/>
      <c r="D25" s="1"/>
      <c r="E25" s="1"/>
    </row>
    <row r="26" spans="2:5" x14ac:dyDescent="0.25">
      <c r="B26" s="1"/>
      <c r="C26" s="1"/>
      <c r="D26" s="1"/>
      <c r="E26" s="1"/>
    </row>
    <row r="27" spans="2:5" x14ac:dyDescent="0.25">
      <c r="B27" s="1"/>
      <c r="C27" s="1"/>
      <c r="D27" s="1"/>
      <c r="E27" s="1"/>
    </row>
    <row r="28" spans="2:5" ht="15.75" thickBot="1" x14ac:dyDescent="0.3">
      <c r="B28" s="1"/>
      <c r="C28" s="1"/>
      <c r="D28" s="1"/>
      <c r="E28" s="1"/>
    </row>
    <row r="29" spans="2:5" ht="15.75" thickBot="1" x14ac:dyDescent="0.3">
      <c r="B29" s="16" t="s">
        <v>53</v>
      </c>
      <c r="C29" s="1"/>
      <c r="D29" s="1"/>
      <c r="E29" s="83" t="str">
        <f>'Maturity calculator'!I9</f>
        <v/>
      </c>
    </row>
    <row r="30" spans="2:5" ht="15.75" thickBot="1" x14ac:dyDescent="0.3">
      <c r="B30" s="16" t="s">
        <v>54</v>
      </c>
      <c r="C30" s="1"/>
      <c r="D30" s="1"/>
      <c r="E30" s="84" t="s">
        <v>233</v>
      </c>
    </row>
    <row r="31" spans="2:5" x14ac:dyDescent="0.25">
      <c r="B31" s="16"/>
      <c r="C31" s="1"/>
      <c r="D31" s="1"/>
      <c r="E31" s="1"/>
    </row>
    <row r="32" spans="2:5" x14ac:dyDescent="0.25">
      <c r="B32" s="13" t="s">
        <v>55</v>
      </c>
      <c r="C32" s="1"/>
      <c r="D32" s="1"/>
      <c r="E32" s="1"/>
    </row>
    <row r="33" spans="2:51" ht="49.5" customHeight="1" x14ac:dyDescent="0.25">
      <c r="B33" s="1"/>
      <c r="C33" s="187" t="s">
        <v>308</v>
      </c>
      <c r="D33" s="182"/>
      <c r="E33" s="182"/>
    </row>
    <row r="34" spans="2:51" ht="54" customHeight="1" x14ac:dyDescent="0.25">
      <c r="B34" s="1"/>
      <c r="C34" s="187" t="s">
        <v>309</v>
      </c>
      <c r="D34" s="182"/>
      <c r="E34" s="182"/>
    </row>
    <row r="35" spans="2:51" ht="55.5" customHeight="1" x14ac:dyDescent="0.25">
      <c r="B35" s="1"/>
      <c r="C35" s="187" t="s">
        <v>310</v>
      </c>
      <c r="D35" s="182"/>
      <c r="E35" s="182"/>
    </row>
    <row r="36" spans="2:51" ht="29.25" customHeight="1" x14ac:dyDescent="0.25">
      <c r="B36" s="1"/>
      <c r="C36" s="187" t="s">
        <v>85</v>
      </c>
      <c r="D36" s="182"/>
      <c r="E36" s="182"/>
    </row>
    <row r="37" spans="2:51" x14ac:dyDescent="0.25">
      <c r="B37" s="1"/>
      <c r="C37" s="23"/>
      <c r="D37" s="21"/>
      <c r="E37" s="21"/>
    </row>
    <row r="38" spans="2:51" x14ac:dyDescent="0.25">
      <c r="B38" s="13" t="s">
        <v>56</v>
      </c>
      <c r="C38" s="1"/>
      <c r="D38" s="1"/>
      <c r="E38" s="1"/>
    </row>
    <row r="39" spans="2:51" ht="68.25" customHeight="1" thickBot="1" x14ac:dyDescent="0.3">
      <c r="B39" s="1"/>
      <c r="C39" s="186" t="s">
        <v>63</v>
      </c>
      <c r="D39" s="186"/>
      <c r="E39" s="186"/>
    </row>
    <row r="40" spans="2:51" ht="128.25" customHeight="1" thickBot="1" x14ac:dyDescent="0.3">
      <c r="B40" s="178" t="s">
        <v>47</v>
      </c>
      <c r="C40" s="179"/>
      <c r="D40" s="179"/>
      <c r="E40" s="180"/>
    </row>
    <row r="41" spans="2:51" x14ac:dyDescent="0.25">
      <c r="B41" s="1"/>
      <c r="C41" s="1"/>
      <c r="D41" s="1"/>
      <c r="E41" s="1"/>
    </row>
    <row r="42" spans="2:51" x14ac:dyDescent="0.25">
      <c r="B42" s="13" t="s">
        <v>57</v>
      </c>
      <c r="D42" s="1"/>
      <c r="E42" s="1"/>
    </row>
    <row r="43" spans="2:51" ht="42.75" customHeight="1" x14ac:dyDescent="0.25">
      <c r="B43" s="13"/>
      <c r="C43" s="181" t="s">
        <v>64</v>
      </c>
      <c r="D43" s="181"/>
      <c r="E43" s="181"/>
    </row>
    <row r="44" spans="2:51" ht="15.75" thickBot="1" x14ac:dyDescent="0.3">
      <c r="B44" s="125" t="s">
        <v>368</v>
      </c>
      <c r="C44" s="113"/>
      <c r="D44" s="113"/>
      <c r="E44" s="113"/>
    </row>
    <row r="45" spans="2:51" ht="147.94999999999999" customHeight="1" thickBot="1" x14ac:dyDescent="0.3">
      <c r="B45" s="178" t="s">
        <v>47</v>
      </c>
      <c r="C45" s="179"/>
      <c r="D45" s="179"/>
      <c r="E45" s="180"/>
    </row>
    <row r="46" spans="2:51" ht="15.75" thickBot="1" x14ac:dyDescent="0.3">
      <c r="B46" s="1"/>
      <c r="C46" s="1"/>
      <c r="D46" s="1"/>
      <c r="E46" s="1"/>
    </row>
    <row r="47" spans="2:51" ht="15.75" thickBot="1" x14ac:dyDescent="0.3">
      <c r="B47" s="123" t="s">
        <v>369</v>
      </c>
      <c r="C47" s="124"/>
      <c r="D47" s="124"/>
      <c r="E47" s="124"/>
      <c r="AT47"/>
      <c r="AU47"/>
      <c r="AV47"/>
      <c r="AW47"/>
      <c r="AX47"/>
      <c r="AY47"/>
    </row>
    <row r="48" spans="2:51" ht="147.94999999999999" customHeight="1" thickBot="1" x14ac:dyDescent="0.3">
      <c r="B48" s="178" t="s">
        <v>47</v>
      </c>
      <c r="C48" s="179"/>
      <c r="D48" s="179"/>
      <c r="E48" s="180"/>
      <c r="AT48"/>
      <c r="AU48"/>
      <c r="AV48"/>
      <c r="AW48"/>
      <c r="AX48"/>
      <c r="AY48"/>
    </row>
    <row r="49" spans="1:51" x14ac:dyDescent="0.25">
      <c r="B49" s="1"/>
      <c r="C49" s="1"/>
      <c r="D49" s="1"/>
      <c r="E49" s="1"/>
      <c r="AT49"/>
      <c r="AU49"/>
      <c r="AV49"/>
      <c r="AW49"/>
      <c r="AX49"/>
      <c r="AY49"/>
    </row>
    <row r="50" spans="1:51" ht="18.75" x14ac:dyDescent="0.3">
      <c r="A50" s="14">
        <v>1</v>
      </c>
      <c r="B50" s="150" t="str">
        <f>classification</f>
        <v>Select classification</v>
      </c>
      <c r="C50" s="150"/>
      <c r="D50" s="150"/>
      <c r="E50" s="150"/>
      <c r="AT50"/>
      <c r="AU50"/>
      <c r="AV50"/>
      <c r="AW50"/>
      <c r="AX50"/>
      <c r="AY50"/>
    </row>
    <row r="51" spans="1:51" x14ac:dyDescent="0.25">
      <c r="A51" s="15"/>
      <c r="B51" s="15"/>
      <c r="C51" s="15"/>
      <c r="D51" s="15"/>
      <c r="E51" s="15"/>
      <c r="F51" s="15"/>
      <c r="AT51"/>
      <c r="AU51"/>
      <c r="AV51"/>
      <c r="AW51"/>
      <c r="AX51"/>
      <c r="AY51"/>
    </row>
    <row r="52" spans="1:51" x14ac:dyDescent="0.25">
      <c r="A52" s="15"/>
      <c r="B52" s="15"/>
      <c r="C52" s="15"/>
      <c r="D52" s="15"/>
      <c r="E52" s="15"/>
      <c r="F52" s="15"/>
      <c r="AT52"/>
      <c r="AU52"/>
      <c r="AV52"/>
      <c r="AW52"/>
      <c r="AX52"/>
      <c r="AY52"/>
    </row>
    <row r="53" spans="1:51" x14ac:dyDescent="0.25">
      <c r="A53" s="15"/>
      <c r="B53" s="15"/>
      <c r="C53" s="15"/>
      <c r="D53" s="15"/>
      <c r="E53" s="15"/>
      <c r="F53" s="15"/>
      <c r="AT53"/>
      <c r="AU53"/>
      <c r="AV53"/>
      <c r="AW53"/>
      <c r="AX53"/>
      <c r="AY53"/>
    </row>
    <row r="54" spans="1:51" x14ac:dyDescent="0.25">
      <c r="A54" s="15"/>
      <c r="B54" s="15"/>
      <c r="C54" s="15"/>
      <c r="D54" s="15"/>
      <c r="E54" s="15"/>
      <c r="F54" s="15"/>
      <c r="AT54"/>
      <c r="AU54"/>
      <c r="AV54"/>
      <c r="AW54"/>
      <c r="AX54"/>
      <c r="AY54"/>
    </row>
    <row r="55" spans="1:51" x14ac:dyDescent="0.25">
      <c r="A55" s="15"/>
      <c r="B55" s="15"/>
      <c r="C55" s="15"/>
      <c r="D55" s="15"/>
      <c r="E55" s="15"/>
      <c r="F55" s="15"/>
      <c r="AT55"/>
      <c r="AU55"/>
      <c r="AV55"/>
      <c r="AW55"/>
      <c r="AX55"/>
      <c r="AY55"/>
    </row>
    <row r="56" spans="1:51" x14ac:dyDescent="0.25">
      <c r="A56" s="15"/>
      <c r="B56" s="15"/>
      <c r="C56" s="15"/>
      <c r="D56" s="15"/>
      <c r="E56" s="15"/>
      <c r="F56" s="15"/>
      <c r="AT56"/>
      <c r="AU56"/>
      <c r="AV56"/>
      <c r="AW56"/>
      <c r="AX56"/>
      <c r="AY56"/>
    </row>
    <row r="57" spans="1:51" x14ac:dyDescent="0.25">
      <c r="A57" s="15"/>
      <c r="B57" s="15"/>
      <c r="C57" s="15"/>
      <c r="D57" s="15"/>
      <c r="E57" s="15"/>
      <c r="F57" s="15"/>
      <c r="AT57"/>
      <c r="AU57"/>
      <c r="AV57"/>
      <c r="AW57"/>
      <c r="AX57"/>
      <c r="AY57"/>
    </row>
    <row r="58" spans="1:51" x14ac:dyDescent="0.25">
      <c r="A58" s="15"/>
      <c r="B58" s="15"/>
      <c r="C58" s="15"/>
      <c r="D58" s="15"/>
      <c r="E58" s="15"/>
      <c r="F58" s="15"/>
      <c r="AT58"/>
      <c r="AU58"/>
      <c r="AV58"/>
      <c r="AW58"/>
      <c r="AX58"/>
      <c r="AY58"/>
    </row>
    <row r="59" spans="1:51" x14ac:dyDescent="0.25">
      <c r="A59" s="15"/>
      <c r="B59" s="15"/>
      <c r="C59" s="15"/>
      <c r="D59" s="15"/>
      <c r="E59" s="15"/>
      <c r="F59" s="15"/>
      <c r="AT59"/>
      <c r="AU59"/>
      <c r="AV59"/>
      <c r="AW59"/>
      <c r="AX59"/>
      <c r="AY59"/>
    </row>
    <row r="60" spans="1:51" x14ac:dyDescent="0.25">
      <c r="A60" s="15"/>
      <c r="B60" s="15"/>
      <c r="C60" s="15"/>
      <c r="D60" s="15"/>
      <c r="E60" s="15"/>
      <c r="F60" s="15"/>
      <c r="AT60"/>
      <c r="AU60"/>
      <c r="AV60"/>
      <c r="AW60"/>
      <c r="AX60"/>
      <c r="AY60"/>
    </row>
    <row r="61" spans="1:51" x14ac:dyDescent="0.25">
      <c r="A61" s="15"/>
      <c r="B61" s="15"/>
      <c r="C61" s="15"/>
      <c r="D61" s="15"/>
      <c r="E61" s="15"/>
      <c r="F61" s="15"/>
      <c r="AT61"/>
      <c r="AU61"/>
      <c r="AV61"/>
      <c r="AW61"/>
      <c r="AX61"/>
      <c r="AY61"/>
    </row>
    <row r="62" spans="1:51" x14ac:dyDescent="0.25">
      <c r="A62" s="15"/>
      <c r="B62" s="15"/>
      <c r="C62" s="15"/>
      <c r="D62" s="15"/>
      <c r="E62" s="15"/>
      <c r="F62" s="15"/>
      <c r="AT62"/>
      <c r="AU62"/>
      <c r="AV62"/>
      <c r="AW62"/>
      <c r="AX62"/>
      <c r="AY62"/>
    </row>
    <row r="63" spans="1:51" x14ac:dyDescent="0.25">
      <c r="A63" s="15"/>
      <c r="B63" s="15"/>
      <c r="C63" s="15"/>
      <c r="D63" s="15"/>
      <c r="E63" s="15"/>
      <c r="F63" s="15"/>
      <c r="AT63"/>
      <c r="AU63"/>
      <c r="AV63"/>
      <c r="AW63"/>
      <c r="AX63"/>
      <c r="AY63"/>
    </row>
    <row r="64" spans="1:51" x14ac:dyDescent="0.25">
      <c r="A64" s="15"/>
      <c r="B64" s="15"/>
      <c r="C64" s="15"/>
      <c r="D64" s="15"/>
      <c r="E64" s="15"/>
      <c r="F64" s="15"/>
      <c r="AT64"/>
      <c r="AU64"/>
      <c r="AV64"/>
      <c r="AW64"/>
      <c r="AX64"/>
      <c r="AY64"/>
    </row>
    <row r="65" spans="1:51" x14ac:dyDescent="0.25">
      <c r="A65" s="15"/>
      <c r="B65" s="15"/>
      <c r="C65" s="15"/>
      <c r="D65" s="15"/>
      <c r="E65" s="15"/>
      <c r="F65" s="15"/>
      <c r="AT65"/>
      <c r="AU65"/>
      <c r="AV65"/>
      <c r="AW65"/>
      <c r="AX65"/>
      <c r="AY65"/>
    </row>
    <row r="66" spans="1:51" x14ac:dyDescent="0.25">
      <c r="A66" s="15"/>
      <c r="B66" s="15"/>
      <c r="C66" s="15"/>
      <c r="D66" s="15"/>
      <c r="E66" s="15"/>
      <c r="F66" s="15"/>
      <c r="AT66"/>
      <c r="AU66"/>
      <c r="AV66"/>
      <c r="AW66"/>
      <c r="AX66"/>
      <c r="AY66"/>
    </row>
    <row r="67" spans="1:51" x14ac:dyDescent="0.25">
      <c r="A67" s="15"/>
      <c r="B67" s="15"/>
      <c r="C67" s="15"/>
      <c r="D67" s="15"/>
      <c r="E67" s="15"/>
      <c r="F67" s="15"/>
      <c r="AT67"/>
      <c r="AU67"/>
      <c r="AV67"/>
      <c r="AW67"/>
      <c r="AX67"/>
      <c r="AY67"/>
    </row>
    <row r="68" spans="1:51" x14ac:dyDescent="0.25">
      <c r="A68" s="15"/>
      <c r="B68" s="15"/>
      <c r="C68" s="15"/>
      <c r="D68" s="15"/>
      <c r="E68" s="15"/>
      <c r="F68" s="15"/>
      <c r="AT68"/>
      <c r="AU68"/>
      <c r="AV68"/>
      <c r="AW68"/>
      <c r="AX68"/>
      <c r="AY68"/>
    </row>
    <row r="69" spans="1:51" x14ac:dyDescent="0.25">
      <c r="A69" s="15"/>
      <c r="B69" s="15"/>
      <c r="C69" s="15"/>
      <c r="D69" s="15"/>
      <c r="E69" s="15"/>
      <c r="F69" s="15"/>
      <c r="AT69"/>
      <c r="AU69"/>
      <c r="AV69"/>
      <c r="AW69"/>
      <c r="AX69"/>
      <c r="AY69"/>
    </row>
    <row r="70" spans="1:51" x14ac:dyDescent="0.25">
      <c r="A70" s="15"/>
      <c r="B70" s="15"/>
      <c r="C70" s="15"/>
      <c r="D70" s="15"/>
      <c r="E70" s="15"/>
      <c r="F70" s="15"/>
      <c r="AT70"/>
      <c r="AU70"/>
      <c r="AV70"/>
      <c r="AW70"/>
      <c r="AX70"/>
      <c r="AY70"/>
    </row>
    <row r="71" spans="1:51" x14ac:dyDescent="0.25">
      <c r="A71" s="15"/>
      <c r="B71" s="15"/>
      <c r="C71" s="15"/>
      <c r="D71" s="15"/>
      <c r="E71" s="15"/>
      <c r="F71" s="15"/>
      <c r="AT71"/>
      <c r="AU71"/>
      <c r="AV71"/>
      <c r="AW71"/>
      <c r="AX71"/>
      <c r="AY71"/>
    </row>
    <row r="72" spans="1:51" x14ac:dyDescent="0.25">
      <c r="A72" s="15"/>
      <c r="B72" s="15"/>
      <c r="C72" s="15"/>
      <c r="D72" s="15"/>
      <c r="E72" s="15"/>
      <c r="F72" s="15"/>
      <c r="AT72"/>
      <c r="AU72"/>
      <c r="AV72"/>
      <c r="AW72"/>
      <c r="AX72"/>
      <c r="AY72"/>
    </row>
    <row r="73" spans="1:51" x14ac:dyDescent="0.25">
      <c r="A73" s="15"/>
      <c r="B73" s="15"/>
      <c r="C73" s="15"/>
      <c r="D73" s="15"/>
      <c r="E73" s="15"/>
      <c r="F73" s="15"/>
      <c r="AT73"/>
      <c r="AU73"/>
      <c r="AV73"/>
      <c r="AW73"/>
      <c r="AX73"/>
      <c r="AY73"/>
    </row>
    <row r="74" spans="1:51" x14ac:dyDescent="0.25">
      <c r="A74" s="15"/>
      <c r="B74" s="15"/>
      <c r="C74" s="15"/>
      <c r="D74" s="15"/>
      <c r="E74" s="15"/>
      <c r="F74" s="15"/>
      <c r="AT74"/>
      <c r="AU74"/>
      <c r="AV74"/>
      <c r="AW74"/>
      <c r="AX74"/>
      <c r="AY74"/>
    </row>
    <row r="75" spans="1:51" x14ac:dyDescent="0.25">
      <c r="A75" s="15"/>
      <c r="B75" s="15"/>
      <c r="C75" s="15"/>
      <c r="D75" s="15"/>
      <c r="E75" s="15"/>
      <c r="F75" s="15"/>
      <c r="AT75"/>
      <c r="AU75"/>
      <c r="AV75"/>
      <c r="AW75"/>
      <c r="AX75"/>
      <c r="AY75"/>
    </row>
    <row r="76" spans="1:51" x14ac:dyDescent="0.25">
      <c r="A76" s="15"/>
      <c r="B76" s="15"/>
      <c r="C76" s="15"/>
      <c r="D76" s="15"/>
      <c r="E76" s="15"/>
      <c r="F76" s="15"/>
      <c r="AT76"/>
      <c r="AU76"/>
      <c r="AV76"/>
      <c r="AW76"/>
      <c r="AX76"/>
      <c r="AY76"/>
    </row>
    <row r="77" spans="1:51" x14ac:dyDescent="0.25">
      <c r="A77" s="15"/>
      <c r="B77" s="15"/>
      <c r="C77" s="15"/>
      <c r="D77" s="15"/>
      <c r="E77" s="15"/>
      <c r="F77" s="15"/>
      <c r="AT77"/>
      <c r="AU77"/>
      <c r="AV77"/>
      <c r="AW77"/>
      <c r="AX77"/>
      <c r="AY77"/>
    </row>
  </sheetData>
  <mergeCells count="11">
    <mergeCell ref="B45:E45"/>
    <mergeCell ref="B48:E48"/>
    <mergeCell ref="B50:E50"/>
    <mergeCell ref="B1:E1"/>
    <mergeCell ref="C39:E39"/>
    <mergeCell ref="B40:E40"/>
    <mergeCell ref="C43:E43"/>
    <mergeCell ref="C33:E33"/>
    <mergeCell ref="C34:E34"/>
    <mergeCell ref="C35:E35"/>
    <mergeCell ref="C36:E36"/>
  </mergeCells>
  <conditionalFormatting sqref="E6:E13">
    <cfRule type="expression" dxfId="72" priority="2">
      <formula>D6="Not applicable"</formula>
    </cfRule>
  </conditionalFormatting>
  <conditionalFormatting sqref="C33:E33">
    <cfRule type="expression" dxfId="71" priority="25">
      <formula>$E$30="Ad hoc"</formula>
    </cfRule>
  </conditionalFormatting>
  <conditionalFormatting sqref="C34:E34">
    <cfRule type="expression" dxfId="70" priority="26">
      <formula>$E$30="Developing"</formula>
    </cfRule>
  </conditionalFormatting>
  <conditionalFormatting sqref="C35:E35">
    <cfRule type="expression" dxfId="69" priority="27">
      <formula>$E$30="Managing"</formula>
    </cfRule>
  </conditionalFormatting>
  <conditionalFormatting sqref="C36:E37">
    <cfRule type="expression" dxfId="68" priority="28">
      <formula>$E$30="Embedded"</formula>
    </cfRule>
  </conditionalFormatting>
  <conditionalFormatting sqref="E14">
    <cfRule type="expression" dxfId="67" priority="1">
      <formula>D14="Not applicable"</formula>
    </cfRule>
  </conditionalFormatting>
  <dataValidations count="5">
    <dataValidation type="list" allowBlank="1" showInputMessage="1" showErrorMessage="1" sqref="D8">
      <formula1>Response_NA</formula1>
    </dataValidation>
    <dataValidation type="list" allowBlank="1" showInputMessage="1" showErrorMessage="1" sqref="E30">
      <formula1>Maturity</formula1>
    </dataValidation>
    <dataValidation type="list" allowBlank="1" showInputMessage="1" showErrorMessage="1" sqref="D6:D7">
      <formula1>Response_YN_NA</formula1>
    </dataValidation>
    <dataValidation type="list" allowBlank="1" showInputMessage="1" showErrorMessage="1" sqref="D10:D13 D9">
      <formula1>Response_NA</formula1>
    </dataValidation>
    <dataValidation type="list" allowBlank="1" showInputMessage="1" showErrorMessage="1" sqref="D14">
      <formula1>Response_YN_NA</formula1>
    </dataValidation>
  </dataValidations>
  <pageMargins left="0.19685039370078741" right="0.19685039370078741" top="0.19685039370078741" bottom="0.19685039370078741" header="0" footer="0"/>
  <pageSetup paperSize="9" orientation="portrait" r:id="rId1"/>
  <rowBreaks count="2" manualBreakCount="2">
    <brk id="15" max="5" man="1"/>
    <brk id="41"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4"/>
  <sheetViews>
    <sheetView showRowColHeaders="0" zoomScaleNormal="100" zoomScaleSheetLayoutView="100" workbookViewId="0"/>
  </sheetViews>
  <sheetFormatPr defaultRowHeight="15" x14ac:dyDescent="0.25"/>
  <cols>
    <col min="1" max="1" width="2.140625" style="1" customWidth="1"/>
    <col min="2" max="2" width="3.28515625" customWidth="1"/>
    <col min="3" max="3" width="42.85546875" customWidth="1"/>
    <col min="4" max="4" width="11.85546875" customWidth="1"/>
    <col min="5" max="5" width="38" customWidth="1"/>
    <col min="6" max="6" width="2.140625" style="1" customWidth="1"/>
    <col min="7" max="51" width="9.140625" style="15"/>
  </cols>
  <sheetData>
    <row r="1" spans="1:5" ht="15" customHeight="1" x14ac:dyDescent="0.3">
      <c r="A1" s="14">
        <v>1</v>
      </c>
      <c r="B1" s="150" t="str">
        <f>classification</f>
        <v>Select classification</v>
      </c>
      <c r="C1" s="150"/>
      <c r="D1" s="150"/>
      <c r="E1" s="150"/>
    </row>
    <row r="2" spans="1:5" ht="21" x14ac:dyDescent="0.35">
      <c r="B2" s="7" t="s">
        <v>4</v>
      </c>
      <c r="C2" s="1"/>
      <c r="D2" s="1"/>
      <c r="E2" s="1"/>
    </row>
    <row r="3" spans="1:5" ht="15.75" x14ac:dyDescent="0.25">
      <c r="B3" s="8" t="s">
        <v>46</v>
      </c>
      <c r="C3" s="1"/>
      <c r="D3" s="1"/>
      <c r="E3" s="1"/>
    </row>
    <row r="4" spans="1:5" x14ac:dyDescent="0.25">
      <c r="B4" s="1"/>
      <c r="C4" s="1"/>
      <c r="D4" s="19" t="s">
        <v>44</v>
      </c>
      <c r="E4" s="1"/>
    </row>
    <row r="5" spans="1:5" ht="16.5" thickBot="1" x14ac:dyDescent="0.3">
      <c r="B5" s="1"/>
      <c r="C5" s="9" t="s">
        <v>43</v>
      </c>
      <c r="D5" s="18" t="s">
        <v>58</v>
      </c>
      <c r="E5" s="1"/>
    </row>
    <row r="6" spans="1:5" ht="60.75" thickBot="1" x14ac:dyDescent="0.3">
      <c r="B6" s="5">
        <v>1</v>
      </c>
      <c r="C6" s="6" t="s">
        <v>267</v>
      </c>
      <c r="D6" s="17"/>
      <c r="E6" s="77" t="str">
        <f t="shared" ref="E6:E12" si="0">IF(D6=Partial,Partial_description,IF(D6=Substantial,Substantial_description,IF(D6=Full,Full_description,IF(D6=Excelled,Excelled_description,IF(D6=Response_Not_applicable,Response_Enter_rationale,IF(ISBLANK(D6),"-","-"))))))</f>
        <v>-</v>
      </c>
    </row>
    <row r="7" spans="1:5" ht="60.75" thickBot="1" x14ac:dyDescent="0.3">
      <c r="B7" s="5">
        <v>2</v>
      </c>
      <c r="C7" s="6" t="s">
        <v>268</v>
      </c>
      <c r="D7" s="17"/>
      <c r="E7" s="77" t="str">
        <f t="shared" si="0"/>
        <v>-</v>
      </c>
    </row>
    <row r="8" spans="1:5" ht="90.75" thickBot="1" x14ac:dyDescent="0.3">
      <c r="B8" s="5">
        <v>3</v>
      </c>
      <c r="C8" s="6" t="s">
        <v>269</v>
      </c>
      <c r="D8" s="17"/>
      <c r="E8" s="77" t="str">
        <f t="shared" si="0"/>
        <v>-</v>
      </c>
    </row>
    <row r="9" spans="1:5" ht="90.75" thickBot="1" x14ac:dyDescent="0.3">
      <c r="B9" s="5">
        <v>4</v>
      </c>
      <c r="C9" s="6" t="s">
        <v>270</v>
      </c>
      <c r="D9" s="17"/>
      <c r="E9" s="77" t="str">
        <f t="shared" si="0"/>
        <v>-</v>
      </c>
    </row>
    <row r="10" spans="1:5" ht="90.75" thickBot="1" x14ac:dyDescent="0.3">
      <c r="B10" s="5">
        <v>5</v>
      </c>
      <c r="C10" s="6" t="s">
        <v>271</v>
      </c>
      <c r="D10" s="17"/>
      <c r="E10" s="77" t="str">
        <f t="shared" si="0"/>
        <v>-</v>
      </c>
    </row>
    <row r="11" spans="1:5" ht="75.75" thickBot="1" x14ac:dyDescent="0.3">
      <c r="B11" s="196">
        <v>6</v>
      </c>
      <c r="C11" s="6" t="s">
        <v>341</v>
      </c>
      <c r="D11" s="17"/>
      <c r="E11" s="77" t="str">
        <f t="shared" si="0"/>
        <v>-</v>
      </c>
    </row>
    <row r="12" spans="1:5" ht="45.75" thickBot="1" x14ac:dyDescent="0.3">
      <c r="B12" s="196">
        <v>7</v>
      </c>
      <c r="C12" s="6" t="s">
        <v>342</v>
      </c>
      <c r="D12" s="17"/>
      <c r="E12" s="77" t="str">
        <f t="shared" si="0"/>
        <v>-</v>
      </c>
    </row>
    <row r="13" spans="1:5" x14ac:dyDescent="0.25">
      <c r="B13" s="1"/>
      <c r="C13" s="1" t="s">
        <v>343</v>
      </c>
      <c r="D13" s="1"/>
      <c r="E13" s="1"/>
    </row>
    <row r="14" spans="1:5" ht="21" x14ac:dyDescent="0.35">
      <c r="B14" s="7" t="s">
        <v>4</v>
      </c>
      <c r="C14" s="1"/>
      <c r="D14" s="1"/>
      <c r="E14" s="1"/>
    </row>
    <row r="15" spans="1:5" ht="15.75" x14ac:dyDescent="0.25">
      <c r="B15" s="8" t="s">
        <v>52</v>
      </c>
      <c r="C15" s="1"/>
      <c r="D15" s="1"/>
      <c r="E15" s="1"/>
    </row>
    <row r="16" spans="1:5" x14ac:dyDescent="0.25">
      <c r="B16" s="1"/>
      <c r="C16" s="1"/>
      <c r="D16" s="1"/>
      <c r="E16" s="1"/>
    </row>
    <row r="17" spans="2:5" x14ac:dyDescent="0.25">
      <c r="B17" s="1"/>
      <c r="C17" s="1"/>
      <c r="D17" s="1"/>
      <c r="E17" s="1"/>
    </row>
    <row r="18" spans="2:5" x14ac:dyDescent="0.25">
      <c r="B18" s="1"/>
      <c r="C18" s="1"/>
      <c r="D18" s="1"/>
      <c r="E18" s="1"/>
    </row>
    <row r="19" spans="2:5" x14ac:dyDescent="0.25">
      <c r="B19" s="1"/>
      <c r="C19" s="1"/>
      <c r="D19" s="1"/>
      <c r="E19" s="1"/>
    </row>
    <row r="20" spans="2:5" x14ac:dyDescent="0.25">
      <c r="B20" s="1"/>
      <c r="C20" s="1"/>
      <c r="D20" s="1"/>
      <c r="E20" s="1"/>
    </row>
    <row r="21" spans="2:5" x14ac:dyDescent="0.25">
      <c r="B21" s="1"/>
      <c r="C21" s="1"/>
      <c r="D21" s="1"/>
      <c r="E21" s="1"/>
    </row>
    <row r="22" spans="2:5" x14ac:dyDescent="0.25">
      <c r="B22" s="1"/>
      <c r="C22" s="1"/>
      <c r="D22" s="1"/>
      <c r="E22" s="1"/>
    </row>
    <row r="23" spans="2:5" x14ac:dyDescent="0.25">
      <c r="B23" s="1"/>
      <c r="C23" s="1"/>
      <c r="D23" s="1"/>
      <c r="E23" s="1"/>
    </row>
    <row r="24" spans="2:5" x14ac:dyDescent="0.25">
      <c r="B24" s="1"/>
      <c r="C24" s="1"/>
      <c r="D24" s="1"/>
      <c r="E24" s="1"/>
    </row>
    <row r="25" spans="2:5" x14ac:dyDescent="0.25">
      <c r="B25" s="1"/>
      <c r="C25" s="1"/>
      <c r="D25" s="1"/>
      <c r="E25" s="1"/>
    </row>
    <row r="26" spans="2:5" ht="15.75" thickBot="1" x14ac:dyDescent="0.3">
      <c r="B26" s="1"/>
      <c r="C26" s="1"/>
      <c r="D26" s="1"/>
      <c r="E26" s="1"/>
    </row>
    <row r="27" spans="2:5" ht="15.75" thickBot="1" x14ac:dyDescent="0.3">
      <c r="B27" s="16" t="s">
        <v>53</v>
      </c>
      <c r="C27" s="1"/>
      <c r="D27" s="1"/>
      <c r="E27" s="83" t="str">
        <f>'Maturity calculator'!I10</f>
        <v/>
      </c>
    </row>
    <row r="28" spans="2:5" ht="15.75" thickBot="1" x14ac:dyDescent="0.3">
      <c r="B28" s="16" t="s">
        <v>54</v>
      </c>
      <c r="C28" s="1"/>
      <c r="D28" s="1"/>
      <c r="E28" s="84" t="s">
        <v>233</v>
      </c>
    </row>
    <row r="29" spans="2:5" x14ac:dyDescent="0.25">
      <c r="B29" s="16"/>
      <c r="C29" s="1"/>
      <c r="D29" s="1"/>
      <c r="E29" s="1"/>
    </row>
    <row r="30" spans="2:5" x14ac:dyDescent="0.25">
      <c r="B30" s="13" t="s">
        <v>55</v>
      </c>
      <c r="C30" s="1"/>
      <c r="D30" s="1"/>
      <c r="E30" s="1"/>
    </row>
    <row r="31" spans="2:5" ht="29.25" customHeight="1" x14ac:dyDescent="0.25">
      <c r="B31" s="1"/>
      <c r="C31" s="187" t="s">
        <v>86</v>
      </c>
      <c r="D31" s="182"/>
      <c r="E31" s="182"/>
    </row>
    <row r="32" spans="2:5" ht="30" customHeight="1" x14ac:dyDescent="0.25">
      <c r="B32" s="1"/>
      <c r="C32" s="187" t="s">
        <v>87</v>
      </c>
      <c r="D32" s="182"/>
      <c r="E32" s="182"/>
    </row>
    <row r="33" spans="1:51" ht="36.75" customHeight="1" x14ac:dyDescent="0.25">
      <c r="B33" s="1"/>
      <c r="C33" s="187" t="s">
        <v>88</v>
      </c>
      <c r="D33" s="182"/>
      <c r="E33" s="182"/>
    </row>
    <row r="34" spans="1:51" ht="31.5" customHeight="1" x14ac:dyDescent="0.25">
      <c r="B34" s="1"/>
      <c r="C34" s="187" t="s">
        <v>89</v>
      </c>
      <c r="D34" s="182"/>
      <c r="E34" s="182"/>
    </row>
    <row r="35" spans="1:51" x14ac:dyDescent="0.25">
      <c r="B35" s="1"/>
      <c r="C35" s="23"/>
      <c r="D35" s="21"/>
      <c r="E35" s="21"/>
    </row>
    <row r="36" spans="1:51" x14ac:dyDescent="0.25">
      <c r="B36" s="13" t="s">
        <v>56</v>
      </c>
      <c r="C36" s="1"/>
      <c r="D36" s="1"/>
      <c r="E36" s="1"/>
    </row>
    <row r="37" spans="1:51" ht="68.25" customHeight="1" thickBot="1" x14ac:dyDescent="0.3">
      <c r="B37" s="1"/>
      <c r="C37" s="186" t="s">
        <v>63</v>
      </c>
      <c r="D37" s="186"/>
      <c r="E37" s="186"/>
    </row>
    <row r="38" spans="1:51" ht="128.25" customHeight="1" thickBot="1" x14ac:dyDescent="0.3">
      <c r="B38" s="178" t="s">
        <v>47</v>
      </c>
      <c r="C38" s="179"/>
      <c r="D38" s="179"/>
      <c r="E38" s="180"/>
    </row>
    <row r="39" spans="1:51" x14ac:dyDescent="0.25">
      <c r="B39" s="1"/>
      <c r="C39" s="1"/>
      <c r="D39" s="1"/>
      <c r="E39" s="1"/>
    </row>
    <row r="40" spans="1:51" x14ac:dyDescent="0.25">
      <c r="B40" s="13" t="s">
        <v>57</v>
      </c>
      <c r="D40" s="1"/>
      <c r="E40" s="1"/>
    </row>
    <row r="41" spans="1:51" ht="42.75" customHeight="1" x14ac:dyDescent="0.25">
      <c r="B41" s="13"/>
      <c r="C41" s="181" t="s">
        <v>64</v>
      </c>
      <c r="D41" s="181"/>
      <c r="E41" s="181"/>
    </row>
    <row r="42" spans="1:51" ht="15.75" thickBot="1" x14ac:dyDescent="0.3">
      <c r="B42" s="125" t="s">
        <v>368</v>
      </c>
      <c r="C42" s="113"/>
      <c r="D42" s="113"/>
      <c r="E42" s="113"/>
    </row>
    <row r="43" spans="1:51" ht="147.94999999999999" customHeight="1" thickBot="1" x14ac:dyDescent="0.3">
      <c r="B43" s="178" t="s">
        <v>47</v>
      </c>
      <c r="C43" s="179"/>
      <c r="D43" s="179"/>
      <c r="E43" s="180"/>
    </row>
    <row r="44" spans="1:51" ht="15.75" thickBot="1" x14ac:dyDescent="0.3">
      <c r="B44" s="1"/>
      <c r="C44" s="1"/>
      <c r="D44" s="1"/>
      <c r="E44" s="1"/>
      <c r="AT44"/>
      <c r="AU44"/>
      <c r="AV44"/>
      <c r="AW44"/>
      <c r="AX44"/>
      <c r="AY44"/>
    </row>
    <row r="45" spans="1:51" ht="15.75" thickBot="1" x14ac:dyDescent="0.3">
      <c r="B45" s="123" t="s">
        <v>369</v>
      </c>
      <c r="C45" s="124"/>
      <c r="D45" s="124"/>
      <c r="E45" s="124"/>
      <c r="AT45"/>
      <c r="AU45"/>
      <c r="AV45"/>
      <c r="AW45"/>
      <c r="AX45"/>
      <c r="AY45"/>
    </row>
    <row r="46" spans="1:51" ht="147.94999999999999" customHeight="1" thickBot="1" x14ac:dyDescent="0.3">
      <c r="B46" s="178" t="s">
        <v>47</v>
      </c>
      <c r="C46" s="179"/>
      <c r="D46" s="179"/>
      <c r="E46" s="180"/>
      <c r="AT46"/>
      <c r="AU46"/>
      <c r="AV46"/>
      <c r="AW46"/>
      <c r="AX46"/>
      <c r="AY46"/>
    </row>
    <row r="47" spans="1:51" x14ac:dyDescent="0.25">
      <c r="B47" s="1"/>
      <c r="C47" s="1"/>
      <c r="D47" s="1"/>
      <c r="E47" s="1"/>
      <c r="AT47"/>
      <c r="AU47"/>
      <c r="AV47"/>
      <c r="AW47"/>
      <c r="AX47"/>
      <c r="AY47"/>
    </row>
    <row r="48" spans="1:51" ht="18.75" x14ac:dyDescent="0.3">
      <c r="A48" s="14">
        <v>1</v>
      </c>
      <c r="B48" s="1"/>
      <c r="C48" s="150" t="str">
        <f>classification</f>
        <v>Select classification</v>
      </c>
      <c r="D48" s="150"/>
      <c r="E48" s="150"/>
      <c r="AT48"/>
      <c r="AU48"/>
      <c r="AV48"/>
      <c r="AW48"/>
      <c r="AX48"/>
      <c r="AY48"/>
    </row>
    <row r="49" spans="1:51" x14ac:dyDescent="0.25">
      <c r="A49" s="15"/>
      <c r="B49" s="15"/>
      <c r="C49" s="15"/>
      <c r="D49" s="15"/>
      <c r="E49" s="15"/>
      <c r="F49" s="15"/>
      <c r="AT49"/>
      <c r="AU49"/>
      <c r="AV49"/>
      <c r="AW49"/>
      <c r="AX49"/>
      <c r="AY49"/>
    </row>
    <row r="50" spans="1:51" x14ac:dyDescent="0.25">
      <c r="A50" s="15"/>
      <c r="B50" s="15"/>
      <c r="C50" s="15"/>
      <c r="D50" s="15"/>
      <c r="E50" s="15"/>
      <c r="F50" s="15"/>
      <c r="AT50"/>
      <c r="AU50"/>
      <c r="AV50"/>
      <c r="AW50"/>
      <c r="AX50"/>
      <c r="AY50"/>
    </row>
    <row r="51" spans="1:51" x14ac:dyDescent="0.25">
      <c r="A51" s="15"/>
      <c r="B51" s="15"/>
      <c r="C51" s="15"/>
      <c r="D51" s="15"/>
      <c r="E51" s="15"/>
      <c r="F51" s="15"/>
      <c r="AT51"/>
      <c r="AU51"/>
      <c r="AV51"/>
      <c r="AW51"/>
      <c r="AX51"/>
      <c r="AY51"/>
    </row>
    <row r="52" spans="1:51" x14ac:dyDescent="0.25">
      <c r="A52" s="15"/>
      <c r="B52" s="15"/>
      <c r="C52" s="15"/>
      <c r="D52" s="15"/>
      <c r="E52" s="15"/>
      <c r="F52" s="15"/>
      <c r="AT52"/>
      <c r="AU52"/>
      <c r="AV52"/>
      <c r="AW52"/>
      <c r="AX52"/>
      <c r="AY52"/>
    </row>
    <row r="53" spans="1:51" x14ac:dyDescent="0.25">
      <c r="A53" s="15"/>
      <c r="B53" s="15"/>
      <c r="C53" s="15"/>
      <c r="D53" s="15"/>
      <c r="E53" s="15"/>
      <c r="F53" s="15"/>
      <c r="AT53"/>
      <c r="AU53"/>
      <c r="AV53"/>
      <c r="AW53"/>
      <c r="AX53"/>
      <c r="AY53"/>
    </row>
    <row r="54" spans="1:51" x14ac:dyDescent="0.25">
      <c r="A54" s="15"/>
      <c r="B54" s="15"/>
      <c r="C54" s="15"/>
      <c r="D54" s="15"/>
      <c r="E54" s="15"/>
      <c r="F54" s="15"/>
      <c r="AT54"/>
      <c r="AU54"/>
      <c r="AV54"/>
      <c r="AW54"/>
      <c r="AX54"/>
      <c r="AY54"/>
    </row>
    <row r="55" spans="1:51" x14ac:dyDescent="0.25">
      <c r="A55" s="15"/>
      <c r="B55" s="15"/>
      <c r="C55" s="15"/>
      <c r="D55" s="15"/>
      <c r="E55" s="15"/>
      <c r="F55" s="15"/>
      <c r="AT55"/>
      <c r="AU55"/>
      <c r="AV55"/>
      <c r="AW55"/>
      <c r="AX55"/>
      <c r="AY55"/>
    </row>
    <row r="56" spans="1:51" x14ac:dyDescent="0.25">
      <c r="A56" s="15"/>
      <c r="B56" s="15"/>
      <c r="C56" s="15"/>
      <c r="D56" s="15"/>
      <c r="E56" s="15"/>
      <c r="F56" s="15"/>
      <c r="AT56"/>
      <c r="AU56"/>
      <c r="AV56"/>
      <c r="AW56"/>
      <c r="AX56"/>
      <c r="AY56"/>
    </row>
    <row r="57" spans="1:51" x14ac:dyDescent="0.25">
      <c r="A57" s="15"/>
      <c r="B57" s="15"/>
      <c r="C57" s="15"/>
      <c r="D57" s="15"/>
      <c r="E57" s="15"/>
      <c r="F57" s="15"/>
      <c r="AT57"/>
      <c r="AU57"/>
      <c r="AV57"/>
      <c r="AW57"/>
      <c r="AX57"/>
      <c r="AY57"/>
    </row>
    <row r="58" spans="1:51" x14ac:dyDescent="0.25">
      <c r="A58" s="15"/>
      <c r="B58" s="15"/>
      <c r="C58" s="15"/>
      <c r="D58" s="15"/>
      <c r="E58" s="15"/>
      <c r="F58" s="15"/>
      <c r="AT58"/>
      <c r="AU58"/>
      <c r="AV58"/>
      <c r="AW58"/>
      <c r="AX58"/>
      <c r="AY58"/>
    </row>
    <row r="59" spans="1:51" x14ac:dyDescent="0.25">
      <c r="A59" s="15"/>
      <c r="B59" s="15"/>
      <c r="C59" s="15"/>
      <c r="D59" s="15"/>
      <c r="E59" s="15"/>
      <c r="F59" s="15"/>
      <c r="AT59"/>
      <c r="AU59"/>
      <c r="AV59"/>
      <c r="AW59"/>
      <c r="AX59"/>
      <c r="AY59"/>
    </row>
    <row r="60" spans="1:51" x14ac:dyDescent="0.25">
      <c r="A60" s="15"/>
      <c r="B60" s="15"/>
      <c r="C60" s="15"/>
      <c r="D60" s="15"/>
      <c r="E60" s="15"/>
      <c r="F60" s="15"/>
      <c r="AT60"/>
      <c r="AU60"/>
      <c r="AV60"/>
      <c r="AW60"/>
      <c r="AX60"/>
      <c r="AY60"/>
    </row>
    <row r="61" spans="1:51" x14ac:dyDescent="0.25">
      <c r="A61" s="15"/>
      <c r="B61" s="15"/>
      <c r="C61" s="15"/>
      <c r="D61" s="15"/>
      <c r="E61" s="15"/>
      <c r="F61" s="15"/>
      <c r="AT61"/>
      <c r="AU61"/>
      <c r="AV61"/>
      <c r="AW61"/>
      <c r="AX61"/>
      <c r="AY61"/>
    </row>
    <row r="62" spans="1:51" x14ac:dyDescent="0.25">
      <c r="A62" s="15"/>
      <c r="B62" s="15"/>
      <c r="C62" s="15"/>
      <c r="D62" s="15"/>
      <c r="E62" s="15"/>
      <c r="F62" s="15"/>
      <c r="AT62"/>
      <c r="AU62"/>
      <c r="AV62"/>
      <c r="AW62"/>
      <c r="AX62"/>
      <c r="AY62"/>
    </row>
    <row r="63" spans="1:51" x14ac:dyDescent="0.25">
      <c r="A63" s="15"/>
      <c r="B63" s="15"/>
      <c r="C63" s="15"/>
      <c r="D63" s="15"/>
      <c r="E63" s="15"/>
      <c r="F63" s="15"/>
      <c r="AT63"/>
      <c r="AU63"/>
      <c r="AV63"/>
      <c r="AW63"/>
      <c r="AX63"/>
      <c r="AY63"/>
    </row>
    <row r="64" spans="1:51" x14ac:dyDescent="0.25">
      <c r="A64" s="15"/>
      <c r="B64" s="15"/>
      <c r="C64" s="15"/>
      <c r="D64" s="15"/>
      <c r="E64" s="15"/>
      <c r="F64" s="15"/>
      <c r="AT64"/>
      <c r="AU64"/>
      <c r="AV64"/>
      <c r="AW64"/>
      <c r="AX64"/>
      <c r="AY64"/>
    </row>
    <row r="65" spans="1:51" x14ac:dyDescent="0.25">
      <c r="A65" s="15"/>
      <c r="B65" s="15"/>
      <c r="C65" s="15"/>
      <c r="D65" s="15"/>
      <c r="E65" s="15"/>
      <c r="F65" s="15"/>
      <c r="AT65"/>
      <c r="AU65"/>
      <c r="AV65"/>
      <c r="AW65"/>
      <c r="AX65"/>
      <c r="AY65"/>
    </row>
    <row r="66" spans="1:51" x14ac:dyDescent="0.25">
      <c r="A66" s="15"/>
      <c r="B66" s="15"/>
      <c r="C66" s="15"/>
      <c r="D66" s="15"/>
      <c r="E66" s="15"/>
      <c r="F66" s="15"/>
      <c r="AT66"/>
      <c r="AU66"/>
      <c r="AV66"/>
      <c r="AW66"/>
      <c r="AX66"/>
      <c r="AY66"/>
    </row>
    <row r="67" spans="1:51" x14ac:dyDescent="0.25">
      <c r="A67" s="15"/>
      <c r="B67" s="15"/>
      <c r="C67" s="15"/>
      <c r="D67" s="15"/>
      <c r="E67" s="15"/>
      <c r="F67" s="15"/>
      <c r="AT67"/>
      <c r="AU67"/>
      <c r="AV67"/>
      <c r="AW67"/>
      <c r="AX67"/>
      <c r="AY67"/>
    </row>
    <row r="68" spans="1:51" x14ac:dyDescent="0.25">
      <c r="A68" s="15"/>
      <c r="B68" s="15"/>
      <c r="C68" s="15"/>
      <c r="D68" s="15"/>
      <c r="E68" s="15"/>
      <c r="F68" s="15"/>
      <c r="AT68"/>
      <c r="AU68"/>
      <c r="AV68"/>
      <c r="AW68"/>
      <c r="AX68"/>
      <c r="AY68"/>
    </row>
    <row r="69" spans="1:51" x14ac:dyDescent="0.25">
      <c r="A69" s="15"/>
      <c r="B69" s="15"/>
      <c r="C69" s="15"/>
      <c r="D69" s="15"/>
      <c r="E69" s="15"/>
      <c r="F69" s="15"/>
      <c r="AT69"/>
      <c r="AU69"/>
      <c r="AV69"/>
      <c r="AW69"/>
      <c r="AX69"/>
      <c r="AY69"/>
    </row>
    <row r="70" spans="1:51" x14ac:dyDescent="0.25">
      <c r="A70" s="15"/>
      <c r="B70" s="15"/>
      <c r="C70" s="15"/>
      <c r="D70" s="15"/>
      <c r="E70" s="15"/>
      <c r="F70" s="15"/>
      <c r="AT70"/>
      <c r="AU70"/>
      <c r="AV70"/>
      <c r="AW70"/>
      <c r="AX70"/>
      <c r="AY70"/>
    </row>
    <row r="71" spans="1:51" x14ac:dyDescent="0.25">
      <c r="A71" s="15"/>
      <c r="B71" s="15"/>
      <c r="C71" s="15"/>
      <c r="D71" s="15"/>
      <c r="E71" s="15"/>
      <c r="F71" s="15"/>
      <c r="AT71"/>
      <c r="AU71"/>
      <c r="AV71"/>
      <c r="AW71"/>
      <c r="AX71"/>
      <c r="AY71"/>
    </row>
    <row r="72" spans="1:51" x14ac:dyDescent="0.25">
      <c r="A72" s="15"/>
      <c r="B72" s="15"/>
      <c r="C72" s="15"/>
      <c r="D72" s="15"/>
      <c r="E72" s="15"/>
      <c r="F72" s="15"/>
      <c r="AT72"/>
      <c r="AU72"/>
      <c r="AV72"/>
      <c r="AW72"/>
      <c r="AX72"/>
      <c r="AY72"/>
    </row>
    <row r="73" spans="1:51" x14ac:dyDescent="0.25">
      <c r="A73" s="15"/>
      <c r="B73" s="15"/>
      <c r="C73" s="15"/>
      <c r="D73" s="15"/>
      <c r="E73" s="15"/>
      <c r="F73" s="15"/>
      <c r="AT73"/>
      <c r="AU73"/>
      <c r="AV73"/>
      <c r="AW73"/>
      <c r="AX73"/>
      <c r="AY73"/>
    </row>
    <row r="74" spans="1:51" x14ac:dyDescent="0.25">
      <c r="A74" s="15"/>
      <c r="B74" s="15"/>
      <c r="C74" s="15"/>
      <c r="D74" s="15"/>
      <c r="E74" s="15"/>
      <c r="F74" s="15"/>
      <c r="AT74"/>
      <c r="AU74"/>
      <c r="AV74"/>
      <c r="AW74"/>
      <c r="AX74"/>
      <c r="AY74"/>
    </row>
  </sheetData>
  <mergeCells count="11">
    <mergeCell ref="B43:E43"/>
    <mergeCell ref="B46:E46"/>
    <mergeCell ref="C48:E48"/>
    <mergeCell ref="B1:E1"/>
    <mergeCell ref="C37:E37"/>
    <mergeCell ref="B38:E38"/>
    <mergeCell ref="C41:E41"/>
    <mergeCell ref="C31:E31"/>
    <mergeCell ref="C32:E32"/>
    <mergeCell ref="C33:E33"/>
    <mergeCell ref="C34:E34"/>
  </mergeCells>
  <conditionalFormatting sqref="E6:E11">
    <cfRule type="expression" dxfId="66" priority="2">
      <formula>D6="Not applicable"</formula>
    </cfRule>
  </conditionalFormatting>
  <conditionalFormatting sqref="C31:E31">
    <cfRule type="expression" dxfId="65" priority="33">
      <formula>$E$28="Ad hoc"</formula>
    </cfRule>
  </conditionalFormatting>
  <conditionalFormatting sqref="C32:E32">
    <cfRule type="expression" dxfId="64" priority="34">
      <formula>$E$28="Developing"</formula>
    </cfRule>
  </conditionalFormatting>
  <conditionalFormatting sqref="C33:E33">
    <cfRule type="expression" dxfId="63" priority="35">
      <formula>$E$28="Managing"</formula>
    </cfRule>
  </conditionalFormatting>
  <conditionalFormatting sqref="C34:E35">
    <cfRule type="expression" dxfId="62" priority="36">
      <formula>$E$28="Embedded"</formula>
    </cfRule>
  </conditionalFormatting>
  <conditionalFormatting sqref="E12">
    <cfRule type="expression" dxfId="61" priority="1">
      <formula>D12="Not applicable"</formula>
    </cfRule>
  </conditionalFormatting>
  <dataValidations count="2">
    <dataValidation type="list" allowBlank="1" showInputMessage="1" showErrorMessage="1" sqref="D6:D12">
      <formula1>Response</formula1>
    </dataValidation>
    <dataValidation type="list" allowBlank="1" showInputMessage="1" showErrorMessage="1" sqref="E28">
      <formula1>Maturity</formula1>
    </dataValidation>
  </dataValidations>
  <pageMargins left="0.19685039370078741" right="0.19685039370078741" top="0.19685039370078741" bottom="0.19685039370078741" header="0" footer="0"/>
  <pageSetup paperSize="9" orientation="portrait" r:id="rId1"/>
  <rowBreaks count="2" manualBreakCount="2">
    <brk id="13" max="5" man="1"/>
    <brk id="39" max="5" man="1"/>
  </rowBreaks>
  <colBreaks count="1" manualBreakCount="1">
    <brk id="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6"/>
  <sheetViews>
    <sheetView showRowColHeaders="0" zoomScaleNormal="100" zoomScaleSheetLayoutView="100" workbookViewId="0"/>
  </sheetViews>
  <sheetFormatPr defaultRowHeight="15" x14ac:dyDescent="0.25"/>
  <cols>
    <col min="1" max="1" width="2.140625" style="1" customWidth="1"/>
    <col min="2" max="2" width="3.28515625" customWidth="1"/>
    <col min="3" max="3" width="42.85546875" customWidth="1"/>
    <col min="4" max="4" width="11.85546875" customWidth="1"/>
    <col min="5" max="5" width="38" customWidth="1"/>
    <col min="6" max="6" width="2.140625" style="1" customWidth="1"/>
    <col min="7" max="51" width="9.140625" style="15"/>
  </cols>
  <sheetData>
    <row r="1" spans="1:5" ht="15" customHeight="1" x14ac:dyDescent="0.3">
      <c r="A1" s="14">
        <v>1</v>
      </c>
      <c r="B1" s="150" t="str">
        <f>classification</f>
        <v>Select classification</v>
      </c>
      <c r="C1" s="150"/>
      <c r="D1" s="150"/>
      <c r="E1" s="150"/>
    </row>
    <row r="2" spans="1:5" ht="21" x14ac:dyDescent="0.35">
      <c r="B2" s="7" t="s">
        <v>5</v>
      </c>
      <c r="C2" s="1"/>
      <c r="D2" s="1"/>
      <c r="E2" s="1"/>
    </row>
    <row r="3" spans="1:5" ht="28.5" customHeight="1" thickBot="1" x14ac:dyDescent="0.4">
      <c r="B3" s="7"/>
      <c r="C3" s="189" t="s">
        <v>103</v>
      </c>
      <c r="D3" s="189"/>
      <c r="E3" s="189"/>
    </row>
    <row r="4" spans="1:5" ht="28.5" customHeight="1" thickBot="1" x14ac:dyDescent="0.4">
      <c r="B4" s="7"/>
      <c r="C4" s="190" t="s">
        <v>104</v>
      </c>
      <c r="D4" s="191"/>
      <c r="E4" s="95" t="s">
        <v>240</v>
      </c>
    </row>
    <row r="5" spans="1:5" ht="15.75" x14ac:dyDescent="0.25">
      <c r="B5" s="8"/>
      <c r="C5" s="1"/>
      <c r="D5" s="1"/>
      <c r="E5" s="1"/>
    </row>
    <row r="6" spans="1:5" ht="15.75" x14ac:dyDescent="0.25">
      <c r="B6" s="8" t="s">
        <v>46</v>
      </c>
      <c r="C6" s="1"/>
      <c r="D6" s="1"/>
      <c r="E6" s="1"/>
    </row>
    <row r="7" spans="1:5" x14ac:dyDescent="0.25">
      <c r="B7" s="1"/>
      <c r="C7" s="1"/>
      <c r="D7" s="19" t="s">
        <v>44</v>
      </c>
      <c r="E7" s="1"/>
    </row>
    <row r="8" spans="1:5" ht="16.5" thickBot="1" x14ac:dyDescent="0.3">
      <c r="B8" s="1"/>
      <c r="C8" s="9" t="s">
        <v>43</v>
      </c>
      <c r="D8" s="18" t="s">
        <v>58</v>
      </c>
      <c r="E8" s="1"/>
    </row>
    <row r="9" spans="1:5" ht="75.75" thickBot="1" x14ac:dyDescent="0.3">
      <c r="B9" s="5">
        <v>1</v>
      </c>
      <c r="C9" s="6" t="s">
        <v>94</v>
      </c>
      <c r="D9" s="17"/>
      <c r="E9" s="77" t="str">
        <f t="shared" ref="E9:E14" si="0">IF(D9=Partial,Partial_description,IF(D9=Substantial,Substantial_description,IF(D9=Full,Full_description,IF(D9=Excelled,Excelled_description,IF(D9=Response_Not_applicable,Response_Enter_rationale,IF(ISBLANK(D9),"-","-"))))))</f>
        <v>-</v>
      </c>
    </row>
    <row r="10" spans="1:5" ht="90.75" thickBot="1" x14ac:dyDescent="0.3">
      <c r="B10" s="5">
        <v>2</v>
      </c>
      <c r="C10" s="6" t="s">
        <v>95</v>
      </c>
      <c r="D10" s="17"/>
      <c r="E10" s="77" t="str">
        <f t="shared" si="0"/>
        <v>-</v>
      </c>
    </row>
    <row r="11" spans="1:5" ht="105.75" thickBot="1" x14ac:dyDescent="0.3">
      <c r="B11" s="196">
        <v>3</v>
      </c>
      <c r="C11" s="6" t="s">
        <v>344</v>
      </c>
      <c r="D11" s="17"/>
      <c r="E11" s="77" t="str">
        <f t="shared" si="0"/>
        <v>-</v>
      </c>
    </row>
    <row r="12" spans="1:5" ht="135.75" thickBot="1" x14ac:dyDescent="0.3">
      <c r="B12" s="196">
        <v>4</v>
      </c>
      <c r="C12" s="6" t="s">
        <v>345</v>
      </c>
      <c r="D12" s="17"/>
      <c r="E12" s="77" t="str">
        <f t="shared" si="0"/>
        <v>-</v>
      </c>
    </row>
    <row r="13" spans="1:5" ht="90.75" thickBot="1" x14ac:dyDescent="0.3">
      <c r="B13" s="196">
        <v>5</v>
      </c>
      <c r="C13" s="6" t="s">
        <v>346</v>
      </c>
      <c r="D13" s="17"/>
      <c r="E13" s="77" t="str">
        <f t="shared" si="0"/>
        <v>-</v>
      </c>
    </row>
    <row r="14" spans="1:5" ht="90.75" thickBot="1" x14ac:dyDescent="0.3">
      <c r="B14" s="5">
        <v>6</v>
      </c>
      <c r="C14" s="6" t="s">
        <v>96</v>
      </c>
      <c r="D14" s="17"/>
      <c r="E14" s="77" t="str">
        <f t="shared" si="0"/>
        <v>-</v>
      </c>
    </row>
    <row r="15" spans="1:5" x14ac:dyDescent="0.25">
      <c r="B15" s="1"/>
      <c r="C15" s="1"/>
      <c r="D15" s="1"/>
      <c r="E15" s="1"/>
    </row>
    <row r="16" spans="1:5" ht="21" x14ac:dyDescent="0.35">
      <c r="B16" s="7" t="s">
        <v>5</v>
      </c>
      <c r="C16" s="1"/>
      <c r="D16" s="1"/>
      <c r="E16" s="1"/>
    </row>
    <row r="17" spans="2:5" ht="15.75" x14ac:dyDescent="0.25">
      <c r="B17" s="8" t="s">
        <v>52</v>
      </c>
      <c r="C17" s="1"/>
      <c r="D17" s="1"/>
      <c r="E17" s="1"/>
    </row>
    <row r="18" spans="2:5" x14ac:dyDescent="0.25">
      <c r="B18" s="1"/>
      <c r="C18" s="1"/>
      <c r="D18" s="1"/>
      <c r="E18" s="1"/>
    </row>
    <row r="19" spans="2:5" x14ac:dyDescent="0.25">
      <c r="B19" s="1"/>
      <c r="C19" s="1"/>
      <c r="D19" s="1"/>
      <c r="E19" s="1"/>
    </row>
    <row r="20" spans="2:5" x14ac:dyDescent="0.25">
      <c r="B20" s="1"/>
      <c r="C20" s="1"/>
      <c r="D20" s="1"/>
      <c r="E20" s="1"/>
    </row>
    <row r="21" spans="2:5" x14ac:dyDescent="0.25">
      <c r="B21" s="1"/>
      <c r="C21" s="1"/>
      <c r="D21" s="1"/>
      <c r="E21" s="1"/>
    </row>
    <row r="22" spans="2:5" x14ac:dyDescent="0.25">
      <c r="B22" s="1"/>
      <c r="C22" s="1"/>
      <c r="D22" s="1"/>
      <c r="E22" s="1"/>
    </row>
    <row r="23" spans="2:5" x14ac:dyDescent="0.25">
      <c r="B23" s="1"/>
      <c r="C23" s="1"/>
      <c r="D23" s="1"/>
      <c r="E23" s="1"/>
    </row>
    <row r="24" spans="2:5" x14ac:dyDescent="0.25">
      <c r="B24" s="1"/>
      <c r="C24" s="1"/>
      <c r="D24" s="1"/>
      <c r="E24" s="1"/>
    </row>
    <row r="25" spans="2:5" x14ac:dyDescent="0.25">
      <c r="B25" s="1"/>
      <c r="C25" s="1"/>
      <c r="D25" s="1"/>
      <c r="E25" s="1"/>
    </row>
    <row r="26" spans="2:5" x14ac:dyDescent="0.25">
      <c r="B26" s="1"/>
      <c r="C26" s="1"/>
      <c r="D26" s="1"/>
      <c r="E26" s="1"/>
    </row>
    <row r="27" spans="2:5" x14ac:dyDescent="0.25">
      <c r="B27" s="1"/>
      <c r="C27" s="1"/>
      <c r="D27" s="1"/>
      <c r="E27" s="1"/>
    </row>
    <row r="28" spans="2:5" ht="15.75" thickBot="1" x14ac:dyDescent="0.3">
      <c r="B28" s="1"/>
      <c r="C28" s="1"/>
      <c r="D28" s="1"/>
      <c r="E28" s="1"/>
    </row>
    <row r="29" spans="2:5" ht="15.75" thickBot="1" x14ac:dyDescent="0.3">
      <c r="B29" s="16" t="s">
        <v>53</v>
      </c>
      <c r="C29" s="1"/>
      <c r="D29" s="1"/>
      <c r="E29" s="83" t="str">
        <f>'Maturity calculator'!I11</f>
        <v/>
      </c>
    </row>
    <row r="30" spans="2:5" ht="15.75" thickBot="1" x14ac:dyDescent="0.3">
      <c r="B30" s="16" t="s">
        <v>54</v>
      </c>
      <c r="C30" s="1"/>
      <c r="D30" s="1"/>
      <c r="E30" s="84" t="s">
        <v>233</v>
      </c>
    </row>
    <row r="31" spans="2:5" x14ac:dyDescent="0.25">
      <c r="B31" s="16"/>
      <c r="C31" s="1"/>
      <c r="D31" s="1"/>
      <c r="E31" s="1"/>
    </row>
    <row r="32" spans="2:5" x14ac:dyDescent="0.25">
      <c r="B32" s="13" t="s">
        <v>55</v>
      </c>
      <c r="C32" s="1"/>
      <c r="D32" s="1"/>
      <c r="E32" s="1"/>
    </row>
    <row r="33" spans="2:51" ht="36.75" customHeight="1" x14ac:dyDescent="0.25">
      <c r="B33" s="1"/>
      <c r="C33" s="187" t="s">
        <v>90</v>
      </c>
      <c r="D33" s="182"/>
      <c r="E33" s="182"/>
    </row>
    <row r="34" spans="2:51" ht="40.5" customHeight="1" x14ac:dyDescent="0.25">
      <c r="B34" s="1"/>
      <c r="C34" s="187" t="s">
        <v>91</v>
      </c>
      <c r="D34" s="182"/>
      <c r="E34" s="182"/>
    </row>
    <row r="35" spans="2:51" ht="57.75" customHeight="1" x14ac:dyDescent="0.25">
      <c r="B35" s="1"/>
      <c r="C35" s="187" t="s">
        <v>92</v>
      </c>
      <c r="D35" s="182"/>
      <c r="E35" s="182"/>
    </row>
    <row r="36" spans="2:51" ht="54.75" customHeight="1" x14ac:dyDescent="0.25">
      <c r="B36" s="1"/>
      <c r="C36" s="187" t="s">
        <v>93</v>
      </c>
      <c r="D36" s="182"/>
      <c r="E36" s="182"/>
    </row>
    <row r="37" spans="2:51" x14ac:dyDescent="0.25">
      <c r="B37" s="1"/>
      <c r="C37" s="23"/>
      <c r="D37" s="21"/>
      <c r="E37" s="21"/>
    </row>
    <row r="38" spans="2:51" x14ac:dyDescent="0.25">
      <c r="B38" s="13" t="s">
        <v>56</v>
      </c>
      <c r="C38" s="1"/>
      <c r="D38" s="1"/>
      <c r="E38" s="1"/>
    </row>
    <row r="39" spans="2:51" ht="68.25" customHeight="1" thickBot="1" x14ac:dyDescent="0.3">
      <c r="B39" s="1"/>
      <c r="C39" s="186" t="s">
        <v>63</v>
      </c>
      <c r="D39" s="186"/>
      <c r="E39" s="186"/>
    </row>
    <row r="40" spans="2:51" ht="128.25" customHeight="1" thickBot="1" x14ac:dyDescent="0.3">
      <c r="B40" s="178" t="s">
        <v>47</v>
      </c>
      <c r="C40" s="179"/>
      <c r="D40" s="179"/>
      <c r="E40" s="180"/>
    </row>
    <row r="41" spans="2:51" x14ac:dyDescent="0.25">
      <c r="B41" s="1"/>
      <c r="C41" s="1"/>
      <c r="D41" s="1"/>
      <c r="E41" s="1"/>
    </row>
    <row r="42" spans="2:51" x14ac:dyDescent="0.25">
      <c r="B42" s="13" t="s">
        <v>57</v>
      </c>
      <c r="D42" s="1"/>
      <c r="E42" s="1"/>
    </row>
    <row r="43" spans="2:51" ht="42.75" customHeight="1" x14ac:dyDescent="0.25">
      <c r="B43" s="13"/>
      <c r="C43" s="181" t="s">
        <v>64</v>
      </c>
      <c r="D43" s="181"/>
      <c r="E43" s="181"/>
    </row>
    <row r="44" spans="2:51" ht="15.75" thickBot="1" x14ac:dyDescent="0.3">
      <c r="B44" s="125" t="s">
        <v>368</v>
      </c>
      <c r="C44" s="113"/>
      <c r="D44" s="113"/>
      <c r="E44" s="113"/>
    </row>
    <row r="45" spans="2:51" ht="147.94999999999999" customHeight="1" thickBot="1" x14ac:dyDescent="0.3">
      <c r="B45" s="178" t="s">
        <v>47</v>
      </c>
      <c r="C45" s="179"/>
      <c r="D45" s="179"/>
      <c r="E45" s="180"/>
    </row>
    <row r="46" spans="2:51" ht="15.75" thickBot="1" x14ac:dyDescent="0.3">
      <c r="B46" s="1"/>
      <c r="C46" s="1"/>
      <c r="D46" s="1"/>
      <c r="E46" s="1"/>
      <c r="AT46"/>
      <c r="AU46"/>
      <c r="AV46"/>
      <c r="AW46"/>
      <c r="AX46"/>
      <c r="AY46"/>
    </row>
    <row r="47" spans="2:51" ht="15.75" thickBot="1" x14ac:dyDescent="0.3">
      <c r="B47" s="123" t="s">
        <v>369</v>
      </c>
      <c r="C47" s="124"/>
      <c r="D47" s="124"/>
      <c r="E47" s="124"/>
      <c r="AT47"/>
      <c r="AU47"/>
      <c r="AV47"/>
      <c r="AW47"/>
      <c r="AX47"/>
      <c r="AY47"/>
    </row>
    <row r="48" spans="2:51" ht="147.94999999999999" customHeight="1" thickBot="1" x14ac:dyDescent="0.3">
      <c r="B48" s="178" t="s">
        <v>47</v>
      </c>
      <c r="C48" s="179"/>
      <c r="D48" s="179"/>
      <c r="E48" s="180"/>
      <c r="AT48"/>
      <c r="AU48"/>
      <c r="AV48"/>
      <c r="AW48"/>
      <c r="AX48"/>
      <c r="AY48"/>
    </row>
    <row r="49" spans="1:51" x14ac:dyDescent="0.25">
      <c r="B49" s="1"/>
      <c r="C49" s="1"/>
      <c r="D49" s="1"/>
      <c r="E49" s="1"/>
      <c r="AT49"/>
      <c r="AU49"/>
      <c r="AV49"/>
      <c r="AW49"/>
      <c r="AX49"/>
      <c r="AY49"/>
    </row>
    <row r="50" spans="1:51" ht="18.75" x14ac:dyDescent="0.3">
      <c r="A50" s="14">
        <v>1</v>
      </c>
      <c r="B50" s="150" t="str">
        <f>classification</f>
        <v>Select classification</v>
      </c>
      <c r="C50" s="150"/>
      <c r="D50" s="150"/>
      <c r="E50" s="150"/>
      <c r="AT50"/>
      <c r="AU50"/>
      <c r="AV50"/>
      <c r="AW50"/>
      <c r="AX50"/>
      <c r="AY50"/>
    </row>
    <row r="51" spans="1:51" x14ac:dyDescent="0.25">
      <c r="A51" s="15"/>
      <c r="B51" s="15"/>
      <c r="C51" s="15"/>
      <c r="D51" s="15"/>
      <c r="E51" s="15"/>
      <c r="F51" s="15"/>
      <c r="AT51"/>
      <c r="AU51"/>
      <c r="AV51"/>
      <c r="AW51"/>
      <c r="AX51"/>
      <c r="AY51"/>
    </row>
    <row r="52" spans="1:51" x14ac:dyDescent="0.25">
      <c r="A52" s="15"/>
      <c r="B52" s="15"/>
      <c r="C52" s="15"/>
      <c r="D52" s="15"/>
      <c r="E52" s="15"/>
      <c r="F52" s="15"/>
      <c r="AT52"/>
      <c r="AU52"/>
      <c r="AV52"/>
      <c r="AW52"/>
      <c r="AX52"/>
      <c r="AY52"/>
    </row>
    <row r="53" spans="1:51" x14ac:dyDescent="0.25">
      <c r="A53" s="15"/>
      <c r="B53" s="15"/>
      <c r="C53" s="15"/>
      <c r="D53" s="15"/>
      <c r="E53" s="15"/>
      <c r="F53" s="15"/>
      <c r="AT53"/>
      <c r="AU53"/>
      <c r="AV53"/>
      <c r="AW53"/>
      <c r="AX53"/>
      <c r="AY53"/>
    </row>
    <row r="54" spans="1:51" x14ac:dyDescent="0.25">
      <c r="A54" s="15"/>
      <c r="B54" s="15"/>
      <c r="C54" s="15"/>
      <c r="D54" s="15"/>
      <c r="E54" s="15"/>
      <c r="F54" s="15"/>
      <c r="AT54"/>
      <c r="AU54"/>
      <c r="AV54"/>
      <c r="AW54"/>
      <c r="AX54"/>
      <c r="AY54"/>
    </row>
    <row r="55" spans="1:51" x14ac:dyDescent="0.25">
      <c r="A55" s="15"/>
      <c r="B55" s="15"/>
      <c r="C55" s="15"/>
      <c r="D55" s="15"/>
      <c r="E55" s="15"/>
      <c r="F55" s="15"/>
      <c r="AT55"/>
      <c r="AU55"/>
      <c r="AV55"/>
      <c r="AW55"/>
      <c r="AX55"/>
      <c r="AY55"/>
    </row>
    <row r="56" spans="1:51" x14ac:dyDescent="0.25">
      <c r="A56" s="15"/>
      <c r="B56" s="15"/>
      <c r="C56" s="15"/>
      <c r="D56" s="15"/>
      <c r="E56" s="15"/>
      <c r="F56" s="15"/>
      <c r="AT56"/>
      <c r="AU56"/>
      <c r="AV56"/>
      <c r="AW56"/>
      <c r="AX56"/>
      <c r="AY56"/>
    </row>
    <row r="57" spans="1:51" x14ac:dyDescent="0.25">
      <c r="A57" s="15"/>
      <c r="B57" s="15"/>
      <c r="C57" s="15"/>
      <c r="D57" s="15"/>
      <c r="E57" s="15"/>
      <c r="F57" s="15"/>
      <c r="AT57"/>
      <c r="AU57"/>
      <c r="AV57"/>
      <c r="AW57"/>
      <c r="AX57"/>
      <c r="AY57"/>
    </row>
    <row r="58" spans="1:51" x14ac:dyDescent="0.25">
      <c r="A58" s="15"/>
      <c r="B58" s="15"/>
      <c r="C58" s="15"/>
      <c r="D58" s="15"/>
      <c r="E58" s="15"/>
      <c r="F58" s="15"/>
      <c r="AT58"/>
      <c r="AU58"/>
      <c r="AV58"/>
      <c r="AW58"/>
      <c r="AX58"/>
      <c r="AY58"/>
    </row>
    <row r="59" spans="1:51" x14ac:dyDescent="0.25">
      <c r="A59" s="15"/>
      <c r="B59" s="15"/>
      <c r="C59" s="15"/>
      <c r="D59" s="15"/>
      <c r="E59" s="15"/>
      <c r="F59" s="15"/>
      <c r="AT59"/>
      <c r="AU59"/>
      <c r="AV59"/>
      <c r="AW59"/>
      <c r="AX59"/>
      <c r="AY59"/>
    </row>
    <row r="60" spans="1:51" x14ac:dyDescent="0.25">
      <c r="A60" s="15"/>
      <c r="B60" s="15"/>
      <c r="C60" s="15"/>
      <c r="D60" s="15"/>
      <c r="E60" s="15"/>
      <c r="F60" s="15"/>
      <c r="AT60"/>
      <c r="AU60"/>
      <c r="AV60"/>
      <c r="AW60"/>
      <c r="AX60"/>
      <c r="AY60"/>
    </row>
    <row r="61" spans="1:51" x14ac:dyDescent="0.25">
      <c r="A61" s="15"/>
      <c r="B61" s="15"/>
      <c r="C61" s="15"/>
      <c r="D61" s="15"/>
      <c r="E61" s="15"/>
      <c r="F61" s="15"/>
      <c r="AT61"/>
      <c r="AU61"/>
      <c r="AV61"/>
      <c r="AW61"/>
      <c r="AX61"/>
      <c r="AY61"/>
    </row>
    <row r="62" spans="1:51" x14ac:dyDescent="0.25">
      <c r="A62" s="15"/>
      <c r="B62" s="15"/>
      <c r="C62" s="15"/>
      <c r="D62" s="15"/>
      <c r="E62" s="15"/>
      <c r="F62" s="15"/>
      <c r="AT62"/>
      <c r="AU62"/>
      <c r="AV62"/>
      <c r="AW62"/>
      <c r="AX62"/>
      <c r="AY62"/>
    </row>
    <row r="63" spans="1:51" x14ac:dyDescent="0.25">
      <c r="A63" s="15"/>
      <c r="B63" s="15"/>
      <c r="C63" s="15"/>
      <c r="D63" s="15"/>
      <c r="E63" s="15"/>
      <c r="F63" s="15"/>
      <c r="AT63"/>
      <c r="AU63"/>
      <c r="AV63"/>
      <c r="AW63"/>
      <c r="AX63"/>
      <c r="AY63"/>
    </row>
    <row r="64" spans="1:51" x14ac:dyDescent="0.25">
      <c r="A64" s="15"/>
      <c r="B64" s="15"/>
      <c r="C64" s="15"/>
      <c r="D64" s="15"/>
      <c r="E64" s="15"/>
      <c r="F64" s="15"/>
      <c r="AT64"/>
      <c r="AU64"/>
      <c r="AV64"/>
      <c r="AW64"/>
      <c r="AX64"/>
      <c r="AY64"/>
    </row>
    <row r="65" spans="1:51" x14ac:dyDescent="0.25">
      <c r="A65" s="15"/>
      <c r="B65" s="15"/>
      <c r="C65" s="15"/>
      <c r="D65" s="15"/>
      <c r="E65" s="15"/>
      <c r="F65" s="15"/>
      <c r="AT65"/>
      <c r="AU65"/>
      <c r="AV65"/>
      <c r="AW65"/>
      <c r="AX65"/>
      <c r="AY65"/>
    </row>
    <row r="66" spans="1:51" x14ac:dyDescent="0.25">
      <c r="A66" s="15"/>
      <c r="B66" s="15"/>
      <c r="C66" s="15"/>
      <c r="D66" s="15"/>
      <c r="E66" s="15"/>
      <c r="F66" s="15"/>
      <c r="AT66"/>
      <c r="AU66"/>
      <c r="AV66"/>
      <c r="AW66"/>
      <c r="AX66"/>
      <c r="AY66"/>
    </row>
    <row r="67" spans="1:51" x14ac:dyDescent="0.25">
      <c r="A67" s="15"/>
      <c r="B67" s="15"/>
      <c r="C67" s="15"/>
      <c r="D67" s="15"/>
      <c r="E67" s="15"/>
      <c r="F67" s="15"/>
      <c r="AT67"/>
      <c r="AU67"/>
      <c r="AV67"/>
      <c r="AW67"/>
      <c r="AX67"/>
      <c r="AY67"/>
    </row>
    <row r="68" spans="1:51" x14ac:dyDescent="0.25">
      <c r="A68" s="15"/>
      <c r="B68" s="15"/>
      <c r="C68" s="15"/>
      <c r="D68" s="15"/>
      <c r="E68" s="15"/>
      <c r="F68" s="15"/>
      <c r="AT68"/>
      <c r="AU68"/>
      <c r="AV68"/>
      <c r="AW68"/>
      <c r="AX68"/>
      <c r="AY68"/>
    </row>
    <row r="69" spans="1:51" x14ac:dyDescent="0.25">
      <c r="A69" s="15"/>
      <c r="B69" s="15"/>
      <c r="C69" s="15"/>
      <c r="D69" s="15"/>
      <c r="E69" s="15"/>
      <c r="F69" s="15"/>
      <c r="AT69"/>
      <c r="AU69"/>
      <c r="AV69"/>
      <c r="AW69"/>
      <c r="AX69"/>
      <c r="AY69"/>
    </row>
    <row r="70" spans="1:51" x14ac:dyDescent="0.25">
      <c r="A70" s="15"/>
      <c r="B70" s="15"/>
      <c r="C70" s="15"/>
      <c r="D70" s="15"/>
      <c r="E70" s="15"/>
      <c r="F70" s="15"/>
      <c r="AT70"/>
      <c r="AU70"/>
      <c r="AV70"/>
      <c r="AW70"/>
      <c r="AX70"/>
      <c r="AY70"/>
    </row>
    <row r="71" spans="1:51" x14ac:dyDescent="0.25">
      <c r="A71" s="15"/>
      <c r="B71" s="15"/>
      <c r="C71" s="15"/>
      <c r="D71" s="15"/>
      <c r="E71" s="15"/>
      <c r="F71" s="15"/>
      <c r="AT71"/>
      <c r="AU71"/>
      <c r="AV71"/>
      <c r="AW71"/>
      <c r="AX71"/>
      <c r="AY71"/>
    </row>
    <row r="72" spans="1:51" x14ac:dyDescent="0.25">
      <c r="A72" s="15"/>
      <c r="B72" s="15"/>
      <c r="C72" s="15"/>
      <c r="D72" s="15"/>
      <c r="E72" s="15"/>
      <c r="F72" s="15"/>
      <c r="AT72"/>
      <c r="AU72"/>
      <c r="AV72"/>
      <c r="AW72"/>
      <c r="AX72"/>
      <c r="AY72"/>
    </row>
    <row r="73" spans="1:51" x14ac:dyDescent="0.25">
      <c r="A73" s="15"/>
      <c r="B73" s="15"/>
      <c r="C73" s="15"/>
      <c r="D73" s="15"/>
      <c r="E73" s="15"/>
      <c r="F73" s="15"/>
      <c r="AT73"/>
      <c r="AU73"/>
      <c r="AV73"/>
      <c r="AW73"/>
      <c r="AX73"/>
      <c r="AY73"/>
    </row>
    <row r="74" spans="1:51" x14ac:dyDescent="0.25">
      <c r="A74" s="15"/>
      <c r="B74" s="15"/>
      <c r="C74" s="15"/>
      <c r="D74" s="15"/>
      <c r="E74" s="15"/>
      <c r="F74" s="15"/>
      <c r="AT74"/>
      <c r="AU74"/>
      <c r="AV74"/>
      <c r="AW74"/>
      <c r="AX74"/>
      <c r="AY74"/>
    </row>
    <row r="75" spans="1:51" x14ac:dyDescent="0.25">
      <c r="A75" s="15"/>
      <c r="B75" s="15"/>
      <c r="C75" s="15"/>
      <c r="D75" s="15"/>
      <c r="E75" s="15"/>
      <c r="F75" s="15"/>
      <c r="AT75"/>
      <c r="AU75"/>
      <c r="AV75"/>
      <c r="AW75"/>
      <c r="AX75"/>
      <c r="AY75"/>
    </row>
    <row r="76" spans="1:51" x14ac:dyDescent="0.25">
      <c r="A76" s="15"/>
      <c r="B76" s="15"/>
      <c r="C76" s="15"/>
      <c r="D76" s="15"/>
      <c r="E76" s="15"/>
      <c r="F76" s="15"/>
      <c r="AT76"/>
      <c r="AU76"/>
      <c r="AV76"/>
      <c r="AW76"/>
      <c r="AX76"/>
      <c r="AY76"/>
    </row>
  </sheetData>
  <mergeCells count="13">
    <mergeCell ref="B45:E45"/>
    <mergeCell ref="B48:E48"/>
    <mergeCell ref="B50:E50"/>
    <mergeCell ref="B1:E1"/>
    <mergeCell ref="C39:E39"/>
    <mergeCell ref="B40:E40"/>
    <mergeCell ref="C43:E43"/>
    <mergeCell ref="C3:E3"/>
    <mergeCell ref="C33:E33"/>
    <mergeCell ref="C34:E34"/>
    <mergeCell ref="C35:E35"/>
    <mergeCell ref="C36:E36"/>
    <mergeCell ref="C4:D4"/>
  </mergeCells>
  <conditionalFormatting sqref="E9:E14">
    <cfRule type="expression" dxfId="60" priority="1">
      <formula>D9="Not applicable"</formula>
    </cfRule>
  </conditionalFormatting>
  <conditionalFormatting sqref="C33:E33">
    <cfRule type="expression" dxfId="59" priority="28">
      <formula>$E$30="Ad hoc"</formula>
    </cfRule>
  </conditionalFormatting>
  <conditionalFormatting sqref="C34:E34">
    <cfRule type="expression" dxfId="58" priority="29">
      <formula>$E$30="Developing"</formula>
    </cfRule>
  </conditionalFormatting>
  <conditionalFormatting sqref="C35:E35">
    <cfRule type="expression" dxfId="57" priority="30">
      <formula>$E$30="Managing"</formula>
    </cfRule>
  </conditionalFormatting>
  <conditionalFormatting sqref="C36:E37">
    <cfRule type="expression" dxfId="56" priority="31">
      <formula>$E$30="Embedded"</formula>
    </cfRule>
  </conditionalFormatting>
  <conditionalFormatting sqref="A6:F43">
    <cfRule type="expression" dxfId="55" priority="72">
      <formula>$E$4="Not applicable"</formula>
    </cfRule>
  </conditionalFormatting>
  <dataValidations count="4">
    <dataValidation type="list" allowBlank="1" showInputMessage="1" showErrorMessage="1" sqref="D10:D14">
      <formula1>Response_NA</formula1>
    </dataValidation>
    <dataValidation type="list" allowBlank="1" showInputMessage="1" showErrorMessage="1" sqref="E4">
      <formula1>"Select,Not applicable"</formula1>
    </dataValidation>
    <dataValidation type="list" allowBlank="1" showInputMessage="1" showErrorMessage="1" sqref="E30">
      <formula1>Maturity</formula1>
    </dataValidation>
    <dataValidation type="list" allowBlank="1" showInputMessage="1" showErrorMessage="1" sqref="D9">
      <formula1>Response</formula1>
    </dataValidation>
  </dataValidations>
  <pageMargins left="0.19685039370078741" right="0.19685039370078741" top="0.19685039370078741" bottom="0.19685039370078741" header="0" footer="0"/>
  <pageSetup paperSize="9" orientation="portrait" r:id="rId1"/>
  <rowBreaks count="2" manualBreakCount="2">
    <brk id="15" max="5" man="1"/>
    <brk id="41"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115</vt:i4>
      </vt:variant>
    </vt:vector>
  </HeadingPairs>
  <TitlesOfParts>
    <vt:vector size="134" baseType="lpstr">
      <vt:lpstr>Summary report</vt:lpstr>
      <vt:lpstr>Maturity calculator</vt:lpstr>
      <vt:lpstr>M1</vt:lpstr>
      <vt:lpstr>M2</vt:lpstr>
      <vt:lpstr>M3</vt:lpstr>
      <vt:lpstr>M4</vt:lpstr>
      <vt:lpstr>M5</vt:lpstr>
      <vt:lpstr>M6</vt:lpstr>
      <vt:lpstr>M7</vt:lpstr>
      <vt:lpstr>M8</vt:lpstr>
      <vt:lpstr>M9</vt:lpstr>
      <vt:lpstr>M10</vt:lpstr>
      <vt:lpstr>M11</vt:lpstr>
      <vt:lpstr>M12</vt:lpstr>
      <vt:lpstr>M13</vt:lpstr>
      <vt:lpstr>M14</vt:lpstr>
      <vt:lpstr>M15</vt:lpstr>
      <vt:lpstr>M16</vt:lpstr>
      <vt:lpstr>Reference data</vt:lpstr>
      <vt:lpstr>Ad_Hoc</vt:lpstr>
      <vt:lpstr>AdHocTopValue</vt:lpstr>
      <vt:lpstr>classification</vt:lpstr>
      <vt:lpstr>Developing</vt:lpstr>
      <vt:lpstr>DevelopingTopValue</vt:lpstr>
      <vt:lpstr>Embedded</vt:lpstr>
      <vt:lpstr>EmbeddedValue</vt:lpstr>
      <vt:lpstr>Excelled</vt:lpstr>
      <vt:lpstr>Excelled_description</vt:lpstr>
      <vt:lpstr>Full</vt:lpstr>
      <vt:lpstr>Full_description</vt:lpstr>
      <vt:lpstr>Governance_Ad_hoc</vt:lpstr>
      <vt:lpstr>Governance_Developing</vt:lpstr>
      <vt:lpstr>Governance_Embedded</vt:lpstr>
      <vt:lpstr>Governance_Managin</vt:lpstr>
      <vt:lpstr>Governance_Managing</vt:lpstr>
      <vt:lpstr>Information_Ad_hoc</vt:lpstr>
      <vt:lpstr>Information_Developing</vt:lpstr>
      <vt:lpstr>Information_Embedded</vt:lpstr>
      <vt:lpstr>Information_Managing</vt:lpstr>
      <vt:lpstr>Managing</vt:lpstr>
      <vt:lpstr>ManagingTopValue</vt:lpstr>
      <vt:lpstr>Maturity</vt:lpstr>
      <vt:lpstr>Maturity_drop</vt:lpstr>
      <vt:lpstr>Mod1_Response</vt:lpstr>
      <vt:lpstr>Mod1_Selected</vt:lpstr>
      <vt:lpstr>Mod10_Excl</vt:lpstr>
      <vt:lpstr>Mod10_Response</vt:lpstr>
      <vt:lpstr>Mod10_Selected</vt:lpstr>
      <vt:lpstr>Mod11_Response</vt:lpstr>
      <vt:lpstr>Mod11_Selected</vt:lpstr>
      <vt:lpstr>Mod12_Response</vt:lpstr>
      <vt:lpstr>Mod12_Selected</vt:lpstr>
      <vt:lpstr>Mod13_Response</vt:lpstr>
      <vt:lpstr>Mod13_Selected</vt:lpstr>
      <vt:lpstr>Mod14_Response</vt:lpstr>
      <vt:lpstr>Mod14_Selected</vt:lpstr>
      <vt:lpstr>Mod15_Response</vt:lpstr>
      <vt:lpstr>Mod15_Selected</vt:lpstr>
      <vt:lpstr>Mod16_Response</vt:lpstr>
      <vt:lpstr>Mod16_Selected</vt:lpstr>
      <vt:lpstr>Mod2_Response</vt:lpstr>
      <vt:lpstr>Mod2_Selected</vt:lpstr>
      <vt:lpstr>Mod3_Response</vt:lpstr>
      <vt:lpstr>Mod3_Selected</vt:lpstr>
      <vt:lpstr>Mod4_Response</vt:lpstr>
      <vt:lpstr>Mod4_Selected</vt:lpstr>
      <vt:lpstr>Mod5_Response</vt:lpstr>
      <vt:lpstr>Mod5_Selected</vt:lpstr>
      <vt:lpstr>Mod6_Response</vt:lpstr>
      <vt:lpstr>Mod6_Selected</vt:lpstr>
      <vt:lpstr>Mod7_Response</vt:lpstr>
      <vt:lpstr>Mod7_Selected</vt:lpstr>
      <vt:lpstr>Mod8_Response</vt:lpstr>
      <vt:lpstr>Mod8_Selected</vt:lpstr>
      <vt:lpstr>Mod9_Response</vt:lpstr>
      <vt:lpstr>Mod9_Selected</vt:lpstr>
      <vt:lpstr>Overall_Ad_hoc</vt:lpstr>
      <vt:lpstr>Overall_Developing</vt:lpstr>
      <vt:lpstr>Overall_Embedded</vt:lpstr>
      <vt:lpstr>Overall_Managing</vt:lpstr>
      <vt:lpstr>Partial</vt:lpstr>
      <vt:lpstr>Partial_description</vt:lpstr>
      <vt:lpstr>Personnel_Ad_hoc</vt:lpstr>
      <vt:lpstr>Personnel_Developing</vt:lpstr>
      <vt:lpstr>Personnel_Embedded</vt:lpstr>
      <vt:lpstr>Personnel_Managing</vt:lpstr>
      <vt:lpstr>Physical_Ad_hoc</vt:lpstr>
      <vt:lpstr>Physical_Developing</vt:lpstr>
      <vt:lpstr>Physical_Embedded</vt:lpstr>
      <vt:lpstr>Physical_Managing</vt:lpstr>
      <vt:lpstr>'M1'!Print_Area</vt:lpstr>
      <vt:lpstr>'M10'!Print_Area</vt:lpstr>
      <vt:lpstr>'M11'!Print_Area</vt:lpstr>
      <vt:lpstr>'M12'!Print_Area</vt:lpstr>
      <vt:lpstr>'M13'!Print_Area</vt:lpstr>
      <vt:lpstr>'M14'!Print_Area</vt:lpstr>
      <vt:lpstr>'M15'!Print_Area</vt:lpstr>
      <vt:lpstr>'M16'!Print_Area</vt:lpstr>
      <vt:lpstr>'M2'!Print_Area</vt:lpstr>
      <vt:lpstr>'M3'!Print_Area</vt:lpstr>
      <vt:lpstr>'M4'!Print_Area</vt:lpstr>
      <vt:lpstr>'M5'!Print_Area</vt:lpstr>
      <vt:lpstr>'M6'!Print_Area</vt:lpstr>
      <vt:lpstr>'M7'!Print_Area</vt:lpstr>
      <vt:lpstr>'M8'!Print_Area</vt:lpstr>
      <vt:lpstr>'M9'!Print_Area</vt:lpstr>
      <vt:lpstr>'Maturity calculator'!Print_Area</vt:lpstr>
      <vt:lpstr>'Summary report'!Print_Area</vt:lpstr>
      <vt:lpstr>'M1'!Print_Titles</vt:lpstr>
      <vt:lpstr>'M10'!Print_Titles</vt:lpstr>
      <vt:lpstr>'M11'!Print_Titles</vt:lpstr>
      <vt:lpstr>'M12'!Print_Titles</vt:lpstr>
      <vt:lpstr>'M13'!Print_Titles</vt:lpstr>
      <vt:lpstr>'M14'!Print_Titles</vt:lpstr>
      <vt:lpstr>'M15'!Print_Titles</vt:lpstr>
      <vt:lpstr>'M16'!Print_Titles</vt:lpstr>
      <vt:lpstr>'M2'!Print_Titles</vt:lpstr>
      <vt:lpstr>'M3'!Print_Titles</vt:lpstr>
      <vt:lpstr>'M4'!Print_Titles</vt:lpstr>
      <vt:lpstr>'M5'!Print_Titles</vt:lpstr>
      <vt:lpstr>'M6'!Print_Titles</vt:lpstr>
      <vt:lpstr>'M7'!Print_Titles</vt:lpstr>
      <vt:lpstr>'M8'!Print_Titles</vt:lpstr>
      <vt:lpstr>'M9'!Print_Titles</vt:lpstr>
      <vt:lpstr>'Maturity calculator'!Print_Titles</vt:lpstr>
      <vt:lpstr>'Summary report'!Print_Titles</vt:lpstr>
      <vt:lpstr>Response</vt:lpstr>
      <vt:lpstr>Response_Enter_rationale</vt:lpstr>
      <vt:lpstr>Response_NA</vt:lpstr>
      <vt:lpstr>Response_Not_applicable</vt:lpstr>
      <vt:lpstr>Response_YN</vt:lpstr>
      <vt:lpstr>Response_YN_NA</vt:lpstr>
      <vt:lpstr>Substantial</vt:lpstr>
      <vt:lpstr>Substantial_description</vt:lpstr>
    </vt:vector>
  </TitlesOfParts>
  <Company>Attorney-General's Department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Emerson, Erin</dc:creator>
  <cp:lastModifiedBy>Perry, Christopher</cp:lastModifiedBy>
  <cp:lastPrinted>2019-07-12T02:40:59Z</cp:lastPrinted>
  <dcterms:created xsi:type="dcterms:W3CDTF">2019-06-20T03:37:43Z</dcterms:created>
  <dcterms:modified xsi:type="dcterms:W3CDTF">2020-07-23T01:13:08Z</dcterms:modified>
</cp:coreProperties>
</file>